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23250" windowHeight="12570" activeTab="1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122 1 Pol" sheetId="13" r:id="rId5"/>
    <sheet name="SO 122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122 1 Pol'!$1:$7</definedName>
    <definedName name="_xlnm.Print_Titles" localSheetId="5">'SO 122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Naklady'!$A$1:$Y$28</definedName>
    <definedName name="_xlnm.Print_Area" localSheetId="4">'SO 122 1 Pol'!$A$1:$Y$197</definedName>
    <definedName name="_xlnm.Print_Area" localSheetId="5">'SO 122 2 Pol'!$A$1:$Y$24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int_Area" localSheetId="1">Stavba!$A$1:$J$83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O8" i="14" l="1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M10" i="14" s="1"/>
  <c r="I10" i="14"/>
  <c r="K10" i="14"/>
  <c r="O10" i="14"/>
  <c r="Q10" i="14"/>
  <c r="V10" i="14"/>
  <c r="O11" i="14"/>
  <c r="G12" i="14"/>
  <c r="M12" i="14" s="1"/>
  <c r="I12" i="14"/>
  <c r="I11" i="14" s="1"/>
  <c r="K12" i="14"/>
  <c r="K11" i="14" s="1"/>
  <c r="O12" i="14"/>
  <c r="Q12" i="14"/>
  <c r="Q11" i="14" s="1"/>
  <c r="V12" i="14"/>
  <c r="V11" i="14" s="1"/>
  <c r="G13" i="14"/>
  <c r="M13" i="14" s="1"/>
  <c r="I13" i="14"/>
  <c r="K13" i="14"/>
  <c r="O13" i="14"/>
  <c r="Q13" i="14"/>
  <c r="V13" i="14"/>
  <c r="K14" i="14"/>
  <c r="V14" i="14"/>
  <c r="G15" i="14"/>
  <c r="M15" i="14" s="1"/>
  <c r="M14" i="14" s="1"/>
  <c r="I15" i="14"/>
  <c r="I14" i="14" s="1"/>
  <c r="K15" i="14"/>
  <c r="O15" i="14"/>
  <c r="O14" i="14" s="1"/>
  <c r="Q15" i="14"/>
  <c r="Q14" i="14" s="1"/>
  <c r="V15" i="14"/>
  <c r="G16" i="14"/>
  <c r="I77" i="1" s="1"/>
  <c r="I16" i="14"/>
  <c r="O16" i="14"/>
  <c r="Q16" i="14"/>
  <c r="G17" i="14"/>
  <c r="M17" i="14" s="1"/>
  <c r="M16" i="14" s="1"/>
  <c r="I17" i="14"/>
  <c r="K17" i="14"/>
  <c r="K16" i="14" s="1"/>
  <c r="O17" i="14"/>
  <c r="Q17" i="14"/>
  <c r="V17" i="14"/>
  <c r="V16" i="14" s="1"/>
  <c r="K18" i="14"/>
  <c r="V18" i="14"/>
  <c r="G19" i="14"/>
  <c r="M19" i="14" s="1"/>
  <c r="M18" i="14" s="1"/>
  <c r="I19" i="14"/>
  <c r="I18" i="14" s="1"/>
  <c r="K19" i="14"/>
  <c r="O19" i="14"/>
  <c r="O18" i="14" s="1"/>
  <c r="Q19" i="14"/>
  <c r="Q18" i="14" s="1"/>
  <c r="V19" i="14"/>
  <c r="G20" i="14"/>
  <c r="I79" i="1" s="1"/>
  <c r="I20" i="14"/>
  <c r="O20" i="14"/>
  <c r="Q20" i="14"/>
  <c r="G21" i="14"/>
  <c r="I21" i="14"/>
  <c r="K21" i="14"/>
  <c r="K20" i="14" s="1"/>
  <c r="M21" i="14"/>
  <c r="M20" i="14" s="1"/>
  <c r="O21" i="14"/>
  <c r="Q21" i="14"/>
  <c r="V21" i="14"/>
  <c r="V20" i="14" s="1"/>
  <c r="AE23" i="14"/>
  <c r="F45" i="1" s="1"/>
  <c r="BA149" i="13"/>
  <c r="BA51" i="13"/>
  <c r="BA21" i="13"/>
  <c r="I8" i="13"/>
  <c r="Q8" i="13"/>
  <c r="G9" i="13"/>
  <c r="M9" i="13" s="1"/>
  <c r="M8" i="13" s="1"/>
  <c r="I9" i="13"/>
  <c r="K9" i="13"/>
  <c r="K8" i="13" s="1"/>
  <c r="O9" i="13"/>
  <c r="O8" i="13" s="1"/>
  <c r="Q9" i="13"/>
  <c r="V9" i="13"/>
  <c r="V8" i="13" s="1"/>
  <c r="G13" i="13"/>
  <c r="I13" i="13"/>
  <c r="K13" i="13"/>
  <c r="K12" i="13" s="1"/>
  <c r="O13" i="13"/>
  <c r="O12" i="13" s="1"/>
  <c r="Q13" i="13"/>
  <c r="V13" i="13"/>
  <c r="V12" i="13" s="1"/>
  <c r="G15" i="13"/>
  <c r="M15" i="13" s="1"/>
  <c r="I15" i="13"/>
  <c r="I12" i="13" s="1"/>
  <c r="K15" i="13"/>
  <c r="O15" i="13"/>
  <c r="Q15" i="13"/>
  <c r="Q12" i="13" s="1"/>
  <c r="V15" i="13"/>
  <c r="G17" i="13"/>
  <c r="M17" i="13" s="1"/>
  <c r="I17" i="13"/>
  <c r="K17" i="13"/>
  <c r="O17" i="13"/>
  <c r="Q17" i="13"/>
  <c r="V17" i="13"/>
  <c r="G20" i="13"/>
  <c r="I20" i="13"/>
  <c r="K20" i="13"/>
  <c r="K19" i="13" s="1"/>
  <c r="O20" i="13"/>
  <c r="O19" i="13" s="1"/>
  <c r="Q20" i="13"/>
  <c r="V20" i="13"/>
  <c r="V19" i="13" s="1"/>
  <c r="G25" i="13"/>
  <c r="M25" i="13" s="1"/>
  <c r="I25" i="13"/>
  <c r="I19" i="13" s="1"/>
  <c r="K25" i="13"/>
  <c r="O25" i="13"/>
  <c r="Q25" i="13"/>
  <c r="Q19" i="13" s="1"/>
  <c r="V25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9" i="13"/>
  <c r="I62" i="1" s="1"/>
  <c r="K39" i="13"/>
  <c r="O39" i="13"/>
  <c r="V39" i="13"/>
  <c r="G40" i="13"/>
  <c r="I40" i="13"/>
  <c r="I39" i="13" s="1"/>
  <c r="K40" i="13"/>
  <c r="M40" i="13"/>
  <c r="M39" i="13" s="1"/>
  <c r="O40" i="13"/>
  <c r="Q40" i="13"/>
  <c r="Q39" i="13" s="1"/>
  <c r="V40" i="13"/>
  <c r="K46" i="13"/>
  <c r="O46" i="13"/>
  <c r="V46" i="13"/>
  <c r="G47" i="13"/>
  <c r="G46" i="13" s="1"/>
  <c r="I63" i="1" s="1"/>
  <c r="I47" i="13"/>
  <c r="I46" i="13" s="1"/>
  <c r="K47" i="13"/>
  <c r="O47" i="13"/>
  <c r="Q47" i="13"/>
  <c r="Q46" i="13" s="1"/>
  <c r="V47" i="13"/>
  <c r="G50" i="13"/>
  <c r="M50" i="13" s="1"/>
  <c r="I50" i="13"/>
  <c r="I49" i="13" s="1"/>
  <c r="K50" i="13"/>
  <c r="O50" i="13"/>
  <c r="Q50" i="13"/>
  <c r="Q49" i="13" s="1"/>
  <c r="V50" i="13"/>
  <c r="G53" i="13"/>
  <c r="M53" i="13" s="1"/>
  <c r="I53" i="13"/>
  <c r="K53" i="13"/>
  <c r="K49" i="13" s="1"/>
  <c r="O53" i="13"/>
  <c r="Q53" i="13"/>
  <c r="V53" i="13"/>
  <c r="V49" i="13" s="1"/>
  <c r="G56" i="13"/>
  <c r="I56" i="13"/>
  <c r="K56" i="13"/>
  <c r="M56" i="13"/>
  <c r="O56" i="13"/>
  <c r="Q56" i="13"/>
  <c r="V56" i="13"/>
  <c r="G58" i="13"/>
  <c r="G49" i="13" s="1"/>
  <c r="I64" i="1" s="1"/>
  <c r="I58" i="13"/>
  <c r="K58" i="13"/>
  <c r="O58" i="13"/>
  <c r="O49" i="13" s="1"/>
  <c r="Q58" i="13"/>
  <c r="V58" i="13"/>
  <c r="G64" i="13"/>
  <c r="M64" i="13" s="1"/>
  <c r="I64" i="13"/>
  <c r="K64" i="13"/>
  <c r="O64" i="13"/>
  <c r="Q64" i="13"/>
  <c r="V64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73" i="13"/>
  <c r="M73" i="13" s="1"/>
  <c r="I73" i="13"/>
  <c r="K73" i="13"/>
  <c r="O73" i="13"/>
  <c r="Q73" i="13"/>
  <c r="V73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1" i="13"/>
  <c r="M81" i="13" s="1"/>
  <c r="I81" i="13"/>
  <c r="K81" i="13"/>
  <c r="O81" i="13"/>
  <c r="Q81" i="13"/>
  <c r="V81" i="13"/>
  <c r="G86" i="13"/>
  <c r="M86" i="13" s="1"/>
  <c r="I86" i="13"/>
  <c r="K86" i="13"/>
  <c r="O86" i="13"/>
  <c r="Q86" i="13"/>
  <c r="V86" i="13"/>
  <c r="G88" i="13"/>
  <c r="M88" i="13" s="1"/>
  <c r="I88" i="13"/>
  <c r="K88" i="13"/>
  <c r="O88" i="13"/>
  <c r="Q88" i="13"/>
  <c r="V88" i="13"/>
  <c r="G91" i="13"/>
  <c r="M91" i="13" s="1"/>
  <c r="I91" i="13"/>
  <c r="K91" i="13"/>
  <c r="O91" i="13"/>
  <c r="Q91" i="13"/>
  <c r="V91" i="13"/>
  <c r="G94" i="13"/>
  <c r="I65" i="1" s="1"/>
  <c r="K94" i="13"/>
  <c r="O94" i="13"/>
  <c r="V94" i="13"/>
  <c r="G95" i="13"/>
  <c r="M95" i="13" s="1"/>
  <c r="M94" i="13" s="1"/>
  <c r="I95" i="13"/>
  <c r="I94" i="13" s="1"/>
  <c r="K95" i="13"/>
  <c r="O95" i="13"/>
  <c r="Q95" i="13"/>
  <c r="Q94" i="13" s="1"/>
  <c r="V95" i="13"/>
  <c r="K100" i="13"/>
  <c r="V100" i="13"/>
  <c r="G101" i="13"/>
  <c r="M101" i="13" s="1"/>
  <c r="I101" i="13"/>
  <c r="I100" i="13" s="1"/>
  <c r="K101" i="13"/>
  <c r="O101" i="13"/>
  <c r="Q101" i="13"/>
  <c r="Q100" i="13" s="1"/>
  <c r="V101" i="13"/>
  <c r="G105" i="13"/>
  <c r="G100" i="13" s="1"/>
  <c r="I66" i="1" s="1"/>
  <c r="I105" i="13"/>
  <c r="K105" i="13"/>
  <c r="O105" i="13"/>
  <c r="O100" i="13" s="1"/>
  <c r="Q105" i="13"/>
  <c r="V105" i="13"/>
  <c r="G112" i="13"/>
  <c r="M112" i="13" s="1"/>
  <c r="I112" i="13"/>
  <c r="K112" i="13"/>
  <c r="O112" i="13"/>
  <c r="Q112" i="13"/>
  <c r="V112" i="13"/>
  <c r="K117" i="13"/>
  <c r="V117" i="13"/>
  <c r="G118" i="13"/>
  <c r="M118" i="13" s="1"/>
  <c r="I118" i="13"/>
  <c r="I117" i="13" s="1"/>
  <c r="K118" i="13"/>
  <c r="O118" i="13"/>
  <c r="Q118" i="13"/>
  <c r="Q117" i="13" s="1"/>
  <c r="V118" i="13"/>
  <c r="G122" i="13"/>
  <c r="I122" i="13"/>
  <c r="K122" i="13"/>
  <c r="O122" i="13"/>
  <c r="O117" i="13" s="1"/>
  <c r="Q122" i="13"/>
  <c r="V122" i="13"/>
  <c r="G123" i="13"/>
  <c r="M123" i="13" s="1"/>
  <c r="I123" i="13"/>
  <c r="K123" i="13"/>
  <c r="O123" i="13"/>
  <c r="Q123" i="13"/>
  <c r="V123" i="13"/>
  <c r="G128" i="13"/>
  <c r="I68" i="1" s="1"/>
  <c r="K128" i="13"/>
  <c r="O128" i="13"/>
  <c r="V128" i="13"/>
  <c r="G129" i="13"/>
  <c r="I129" i="13"/>
  <c r="I128" i="13" s="1"/>
  <c r="K129" i="13"/>
  <c r="M129" i="13"/>
  <c r="M128" i="13" s="1"/>
  <c r="O129" i="13"/>
  <c r="Q129" i="13"/>
  <c r="Q128" i="13" s="1"/>
  <c r="V129" i="13"/>
  <c r="G131" i="13"/>
  <c r="I131" i="13"/>
  <c r="I130" i="13" s="1"/>
  <c r="K131" i="13"/>
  <c r="M131" i="13"/>
  <c r="O131" i="13"/>
  <c r="Q131" i="13"/>
  <c r="Q130" i="13" s="1"/>
  <c r="V131" i="13"/>
  <c r="G133" i="13"/>
  <c r="M133" i="13" s="1"/>
  <c r="I133" i="13"/>
  <c r="K133" i="13"/>
  <c r="K130" i="13" s="1"/>
  <c r="O133" i="13"/>
  <c r="Q133" i="13"/>
  <c r="V133" i="13"/>
  <c r="V130" i="13" s="1"/>
  <c r="G136" i="13"/>
  <c r="I136" i="13"/>
  <c r="K136" i="13"/>
  <c r="M136" i="13"/>
  <c r="O136" i="13"/>
  <c r="Q136" i="13"/>
  <c r="V136" i="13"/>
  <c r="G140" i="13"/>
  <c r="G130" i="13" s="1"/>
  <c r="I69" i="1" s="1"/>
  <c r="I140" i="13"/>
  <c r="K140" i="13"/>
  <c r="O140" i="13"/>
  <c r="O130" i="13" s="1"/>
  <c r="Q140" i="13"/>
  <c r="V140" i="13"/>
  <c r="I142" i="13"/>
  <c r="Q142" i="13"/>
  <c r="G143" i="13"/>
  <c r="M143" i="13" s="1"/>
  <c r="I143" i="13"/>
  <c r="K143" i="13"/>
  <c r="K142" i="13" s="1"/>
  <c r="O143" i="13"/>
  <c r="O142" i="13" s="1"/>
  <c r="Q143" i="13"/>
  <c r="V143" i="13"/>
  <c r="V142" i="13" s="1"/>
  <c r="G145" i="13"/>
  <c r="M145" i="13" s="1"/>
  <c r="I145" i="13"/>
  <c r="K145" i="13"/>
  <c r="O145" i="13"/>
  <c r="Q145" i="13"/>
  <c r="V145" i="13"/>
  <c r="G146" i="13"/>
  <c r="M146" i="13" s="1"/>
  <c r="I146" i="13"/>
  <c r="K146" i="13"/>
  <c r="O146" i="13"/>
  <c r="Q146" i="13"/>
  <c r="V146" i="13"/>
  <c r="I147" i="13"/>
  <c r="Q147" i="13"/>
  <c r="G148" i="13"/>
  <c r="M148" i="13" s="1"/>
  <c r="M147" i="13" s="1"/>
  <c r="I148" i="13"/>
  <c r="K148" i="13"/>
  <c r="K147" i="13" s="1"/>
  <c r="O148" i="13"/>
  <c r="O147" i="13" s="1"/>
  <c r="Q148" i="13"/>
  <c r="V148" i="13"/>
  <c r="V147" i="13" s="1"/>
  <c r="G153" i="13"/>
  <c r="G152" i="13" s="1"/>
  <c r="I72" i="1" s="1"/>
  <c r="I153" i="13"/>
  <c r="K153" i="13"/>
  <c r="K152" i="13" s="1"/>
  <c r="O153" i="13"/>
  <c r="O152" i="13" s="1"/>
  <c r="Q153" i="13"/>
  <c r="V153" i="13"/>
  <c r="V152" i="13" s="1"/>
  <c r="G155" i="13"/>
  <c r="M155" i="13" s="1"/>
  <c r="I155" i="13"/>
  <c r="I152" i="13" s="1"/>
  <c r="K155" i="13"/>
  <c r="O155" i="13"/>
  <c r="Q155" i="13"/>
  <c r="Q152" i="13" s="1"/>
  <c r="V155" i="13"/>
  <c r="G157" i="13"/>
  <c r="M157" i="13" s="1"/>
  <c r="I157" i="13"/>
  <c r="K157" i="13"/>
  <c r="O157" i="13"/>
  <c r="Q157" i="13"/>
  <c r="V157" i="13"/>
  <c r="G163" i="13"/>
  <c r="G162" i="13" s="1"/>
  <c r="I73" i="1" s="1"/>
  <c r="I163" i="13"/>
  <c r="K163" i="13"/>
  <c r="K162" i="13" s="1"/>
  <c r="O163" i="13"/>
  <c r="O162" i="13" s="1"/>
  <c r="Q163" i="13"/>
  <c r="V163" i="13"/>
  <c r="V162" i="13" s="1"/>
  <c r="G166" i="13"/>
  <c r="M166" i="13" s="1"/>
  <c r="I166" i="13"/>
  <c r="I162" i="13" s="1"/>
  <c r="K166" i="13"/>
  <c r="O166" i="13"/>
  <c r="Q166" i="13"/>
  <c r="Q162" i="13" s="1"/>
  <c r="V166" i="13"/>
  <c r="G170" i="13"/>
  <c r="M170" i="13" s="1"/>
  <c r="I170" i="13"/>
  <c r="I169" i="13" s="1"/>
  <c r="K170" i="13"/>
  <c r="O170" i="13"/>
  <c r="Q170" i="13"/>
  <c r="Q169" i="13" s="1"/>
  <c r="V170" i="13"/>
  <c r="G174" i="13"/>
  <c r="G169" i="13" s="1"/>
  <c r="I80" i="1" s="1"/>
  <c r="I174" i="13"/>
  <c r="K174" i="13"/>
  <c r="O174" i="13"/>
  <c r="O169" i="13" s="1"/>
  <c r="Q174" i="13"/>
  <c r="V174" i="13"/>
  <c r="G179" i="13"/>
  <c r="I179" i="13"/>
  <c r="K179" i="13"/>
  <c r="M179" i="13"/>
  <c r="O179" i="13"/>
  <c r="Q179" i="13"/>
  <c r="V179" i="13"/>
  <c r="G183" i="13"/>
  <c r="M183" i="13" s="1"/>
  <c r="I183" i="13"/>
  <c r="K183" i="13"/>
  <c r="K169" i="13" s="1"/>
  <c r="O183" i="13"/>
  <c r="Q183" i="13"/>
  <c r="V183" i="13"/>
  <c r="V169" i="13" s="1"/>
  <c r="G187" i="13"/>
  <c r="M187" i="13" s="1"/>
  <c r="I187" i="13"/>
  <c r="K187" i="13"/>
  <c r="O187" i="13"/>
  <c r="Q187" i="13"/>
  <c r="V187" i="13"/>
  <c r="G191" i="13"/>
  <c r="M191" i="13" s="1"/>
  <c r="I191" i="13"/>
  <c r="K191" i="13"/>
  <c r="O191" i="13"/>
  <c r="Q191" i="13"/>
  <c r="V191" i="13"/>
  <c r="AE196" i="13"/>
  <c r="F44" i="1" s="1"/>
  <c r="BA25" i="12"/>
  <c r="BA23" i="12"/>
  <c r="BA21" i="12"/>
  <c r="BA19" i="12"/>
  <c r="BA12" i="12"/>
  <c r="O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6" i="12"/>
  <c r="M16" i="12" s="1"/>
  <c r="I16" i="12"/>
  <c r="I15" i="12" s="1"/>
  <c r="K16" i="12"/>
  <c r="K15" i="12" s="1"/>
  <c r="O16" i="12"/>
  <c r="Q16" i="12"/>
  <c r="Q15" i="12" s="1"/>
  <c r="V16" i="12"/>
  <c r="V15" i="12" s="1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O15" i="12" s="1"/>
  <c r="Q22" i="12"/>
  <c r="V22" i="12"/>
  <c r="G24" i="12"/>
  <c r="M24" i="12" s="1"/>
  <c r="I24" i="12"/>
  <c r="K24" i="12"/>
  <c r="O24" i="12"/>
  <c r="Q24" i="12"/>
  <c r="V24" i="12"/>
  <c r="AE27" i="12"/>
  <c r="F41" i="1" s="1"/>
  <c r="H46" i="1"/>
  <c r="J28" i="1"/>
  <c r="J26" i="1"/>
  <c r="G38" i="1"/>
  <c r="F38" i="1"/>
  <c r="J23" i="1"/>
  <c r="J24" i="1"/>
  <c r="J25" i="1"/>
  <c r="J27" i="1"/>
  <c r="E24" i="1"/>
  <c r="G24" i="1"/>
  <c r="E26" i="1"/>
  <c r="G26" i="1"/>
  <c r="M11" i="14" l="1"/>
  <c r="G11" i="14"/>
  <c r="I75" i="1" s="1"/>
  <c r="M8" i="14"/>
  <c r="G8" i="14"/>
  <c r="I74" i="1" s="1"/>
  <c r="M142" i="13"/>
  <c r="G117" i="13"/>
  <c r="I67" i="1" s="1"/>
  <c r="M47" i="13"/>
  <c r="M46" i="13" s="1"/>
  <c r="G19" i="13"/>
  <c r="I61" i="1" s="1"/>
  <c r="G12" i="13"/>
  <c r="I60" i="1" s="1"/>
  <c r="F43" i="1"/>
  <c r="AF196" i="13"/>
  <c r="G15" i="12"/>
  <c r="I82" i="1" s="1"/>
  <c r="I20" i="1" s="1"/>
  <c r="M8" i="12"/>
  <c r="G8" i="12"/>
  <c r="I81" i="1" s="1"/>
  <c r="I19" i="1" s="1"/>
  <c r="F39" i="1"/>
  <c r="F40" i="1"/>
  <c r="I17" i="1"/>
  <c r="AF23" i="14"/>
  <c r="G45" i="1" s="1"/>
  <c r="I45" i="1" s="1"/>
  <c r="G18" i="14"/>
  <c r="I78" i="1" s="1"/>
  <c r="G14" i="14"/>
  <c r="I76" i="1" s="1"/>
  <c r="M174" i="13"/>
  <c r="M169" i="13" s="1"/>
  <c r="M163" i="13"/>
  <c r="M162" i="13" s="1"/>
  <c r="M153" i="13"/>
  <c r="M152" i="13" s="1"/>
  <c r="G147" i="13"/>
  <c r="I71" i="1" s="1"/>
  <c r="G142" i="13"/>
  <c r="I70" i="1" s="1"/>
  <c r="M140" i="13"/>
  <c r="M130" i="13" s="1"/>
  <c r="M122" i="13"/>
  <c r="M117" i="13" s="1"/>
  <c r="M105" i="13"/>
  <c r="M100" i="13" s="1"/>
  <c r="M58" i="13"/>
  <c r="M49" i="13" s="1"/>
  <c r="M20" i="13"/>
  <c r="M19" i="13" s="1"/>
  <c r="M13" i="13"/>
  <c r="M12" i="13" s="1"/>
  <c r="G8" i="13"/>
  <c r="M15" i="12"/>
  <c r="AF27" i="12"/>
  <c r="G23" i="14" l="1"/>
  <c r="I18" i="1"/>
  <c r="I59" i="1"/>
  <c r="I16" i="1" s="1"/>
  <c r="G196" i="13"/>
  <c r="G44" i="1"/>
  <c r="I44" i="1" s="1"/>
  <c r="G43" i="1"/>
  <c r="I43" i="1" s="1"/>
  <c r="I83" i="1"/>
  <c r="J74" i="1" s="1"/>
  <c r="G27" i="12"/>
  <c r="G41" i="1"/>
  <c r="I41" i="1" s="1"/>
  <c r="G40" i="1"/>
  <c r="I40" i="1" s="1"/>
  <c r="G39" i="1"/>
  <c r="G46" i="1" s="1"/>
  <c r="G25" i="1" s="1"/>
  <c r="F46" i="1"/>
  <c r="G23" i="1" s="1"/>
  <c r="I21" i="1" l="1"/>
  <c r="J72" i="1"/>
  <c r="J59" i="1"/>
  <c r="J69" i="1"/>
  <c r="J75" i="1"/>
  <c r="J80" i="1"/>
  <c r="A27" i="1"/>
  <c r="A28" i="1" s="1"/>
  <c r="G28" i="1" s="1"/>
  <c r="G27" i="1" s="1"/>
  <c r="G29" i="1" s="1"/>
  <c r="J65" i="1"/>
  <c r="J67" i="1"/>
  <c r="J68" i="1"/>
  <c r="J77" i="1"/>
  <c r="J70" i="1"/>
  <c r="J73" i="1"/>
  <c r="J71" i="1"/>
  <c r="J79" i="1"/>
  <c r="J81" i="1"/>
  <c r="J62" i="1"/>
  <c r="J76" i="1"/>
  <c r="J60" i="1"/>
  <c r="J66" i="1"/>
  <c r="J78" i="1"/>
  <c r="J61" i="1"/>
  <c r="J63" i="1"/>
  <c r="J64" i="1"/>
  <c r="J82" i="1"/>
  <c r="I39" i="1"/>
  <c r="I46" i="1" s="1"/>
  <c r="J40" i="1" s="1"/>
  <c r="J83" i="1" l="1"/>
  <c r="J39" i="1"/>
  <c r="J46" i="1" s="1"/>
  <c r="J45" i="1"/>
  <c r="J44" i="1"/>
  <c r="J43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<sst xmlns="http://schemas.openxmlformats.org/spreadsheetml/2006/main" count="1237" uniqueCount="420">
  <si>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</si>
  <si>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</si>
  <si>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</si>
  <si>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</si>
  <si>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</si>
  <si>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</si>
  <si>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</si>
  <si>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</si>
  <si>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</si>
  <si>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</si>
  <si>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</si>
  <si>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</si>
  <si>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</si>
  <si>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</si>
  <si>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</si>
  <si>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</si>
  <si>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</si>
  <si>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</si>
  <si>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</si>
  <si>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</si>
  <si>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</si>
  <si>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</si>
  <si>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</si>
  <si>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</si>
  <si>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</si>
  <si>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</si>
  <si>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</si>
  <si>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</si>
  <si>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</si>
  <si>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</si>
  <si>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</si>
  <si>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</si>
  <si>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</si>
  <si>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</si>
  <si>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</si>
  <si>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</si>
  <si>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</si>
  <si>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</si>
  <si>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</si>
  <si>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</si>
  <si>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</si>
  <si>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</si>
  <si>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</si>
  <si>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2023/08 AiD</t>
  </si>
  <si>
    <t>UKB G - drobné objekty</t>
  </si>
  <si>
    <t>Masarykova univerzita</t>
  </si>
  <si>
    <t>Žerotínovo náměstí 617/9</t>
  </si>
  <si>
    <t>Brno-Brno-město</t>
  </si>
  <si>
    <t>60200</t>
  </si>
  <si>
    <t>00216224</t>
  </si>
  <si>
    <t>CZ00216224</t>
  </si>
  <si>
    <t>AiD team a.s.</t>
  </si>
  <si>
    <t>Netroufalky 797/7</t>
  </si>
  <si>
    <t>Brno-Bohunice</t>
  </si>
  <si>
    <t>62500</t>
  </si>
  <si>
    <t>04270100</t>
  </si>
  <si>
    <t>CZ04270100</t>
  </si>
  <si>
    <t>Stavba</t>
  </si>
  <si>
    <t>Ostatní a vedlejší náklady</t>
  </si>
  <si>
    <t>0</t>
  </si>
  <si>
    <t>VN+ON</t>
  </si>
  <si>
    <t>Stavební objekt</t>
  </si>
  <si>
    <t>SO 122</t>
  </si>
  <si>
    <t>Vybudování učebny v pavilonu E34</t>
  </si>
  <si>
    <t>1</t>
  </si>
  <si>
    <t>stavební část</t>
  </si>
  <si>
    <t>2</t>
  </si>
  <si>
    <t>profese</t>
  </si>
  <si>
    <t>Celkem za stavbu</t>
  </si>
  <si>
    <t>CZK</t>
  </si>
  <si>
    <t>#POPS</t>
  </si>
  <si>
    <t>Popis stavby: 2023/08 AiD - UKB G - drobné objekty</t>
  </si>
  <si>
    <t>#POPO</t>
  </si>
  <si>
    <t>Popis objektu: 00 - Vedlejší a ostatní náklady</t>
  </si>
  <si>
    <t>#POPR</t>
  </si>
  <si>
    <t>Popis rozpočtu: 0 - VN+ON</t>
  </si>
  <si>
    <t>Popis objektu: SO 122 - Vybudování učebny v pavilonu E34</t>
  </si>
  <si>
    <t>Popis rozpočtu: 1 - stavební část</t>
  </si>
  <si>
    <t>Popis rozpočtu: 2 - profese</t>
  </si>
  <si>
    <t>Rekapitulace dílů</t>
  </si>
  <si>
    <t>Typ dílu</t>
  </si>
  <si>
    <t>311</t>
  </si>
  <si>
    <t>Sádrokartonové konstrukce</t>
  </si>
  <si>
    <t>311p</t>
  </si>
  <si>
    <t>SDK provizorní příčky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</si>
  <si>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</si>
  <si>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</si>
  <si>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</si>
  <si>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</si>
  <si>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</si>
  <si>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</si>
  <si>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</si>
  <si>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</si>
  <si>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</si>
  <si>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</si>
  <si>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</si>
  <si>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</si>
  <si>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</si>
  <si>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</si>
  <si>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735</t>
  </si>
  <si>
    <t>Otopná tělesa</t>
  </si>
  <si>
    <t>767</t>
  </si>
  <si>
    <t>Konstrukce zámečnické</t>
  </si>
  <si>
    <t>76PO</t>
  </si>
  <si>
    <t>Požární  uzávěry</t>
  </si>
  <si>
    <t>776</t>
  </si>
  <si>
    <t>Podlahy povlakové</t>
  </si>
  <si>
    <t>777</t>
  </si>
  <si>
    <t>Podlahy ze syntetických hmot</t>
  </si>
  <si>
    <t>784</t>
  </si>
  <si>
    <t>Malby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</si>
  <si>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</si>
  <si>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</si>
  <si>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</si>
  <si>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</si>
  <si>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</si>
  <si>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</si>
  <si>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</si>
  <si>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</si>
  <si>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M24 ch</t>
  </si>
  <si>
    <t>Chlazení</t>
  </si>
  <si>
    <t>M29</t>
  </si>
  <si>
    <t>Audiovizuální technika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</si>
  <si>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</si>
  <si>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</si>
  <si>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</si>
  <si>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</si>
  <si>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</si>
  <si>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</si>
  <si>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</si>
  <si>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</si>
  <si>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</si>
  <si>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</si>
  <si>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</si>
  <si>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</si>
  <si>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</si>
  <si>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</si>
  <si>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</si>
  <si>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</si>
  <si>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</si>
  <si>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</si>
  <si>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</si>
  <si>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</si>
  <si>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</si>
  <si>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</si>
  <si>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</si>
  <si>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</si>
  <si>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</si>
  <si>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</si>
  <si>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</si>
  <si>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</si>
  <si>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</si>
  <si>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</si>
  <si>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</si>
  <si>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</si>
  <si>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</si>
  <si>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</si>
  <si>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</si>
  <si>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</si>
  <si>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</si>
  <si>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</si>
  <si>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</si>
  <si>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</si>
  <si>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</si>
  <si>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</si>
  <si>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</si>
  <si>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</si>
  <si>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</si>
  <si>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</si>
  <si>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</si>
  <si>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</si>
  <si>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</si>
  <si>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</si>
  <si>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</si>
  <si>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</si>
  <si>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</si>
  <si>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</si>
  <si>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</si>
  <si>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</si>
  <si>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POL99_8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</si>
  <si>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</si>
  <si>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</si>
  <si>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</si>
  <si>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</si>
  <si>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</si>
  <si>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</si>
  <si>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</si>
  <si>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</si>
  <si>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</si>
  <si>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</si>
  <si>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</si>
  <si>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</si>
  <si>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</si>
  <si>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</si>
  <si>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</si>
  <si>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</si>
  <si>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obklad SDK ztužidel   - posun blíže ke konstrukci obvodového pláště</t>
  </si>
  <si>
    <t>soubor</t>
  </si>
  <si>
    <t>Vlastní</t>
  </si>
  <si>
    <t>Práce</t>
  </si>
  <si>
    <t>POL1_</t>
  </si>
  <si>
    <t>Zakrývání rozpracovaných tesařských konstrukcí těžkou plachtou na ochranu před srážkovou vodou.</t>
  </si>
  <si>
    <t>bour12,nové 11 : 1</t>
  </si>
  <si>
    <t>VV</t>
  </si>
  <si>
    <t>342266111RU7</t>
  </si>
  <si>
    <t>Předstěny opláštěné sádrokartonovými deskami obklad stěn sádrokartonem na ocelovou konstrukci z profilů CW 50 tloušťka desky 12, 5 mm, desky standard, dvojité opláštění, bez izolace</t>
  </si>
  <si>
    <t>m2</t>
  </si>
  <si>
    <t>801-1</t>
  </si>
  <si>
    <t>6 : (1,3+,1*2)*2,8*2+(1,6*2+11,47)*2,8</t>
  </si>
  <si>
    <t>767137801R00</t>
  </si>
  <si>
    <t>Demontáž stěn a příček z plechu příček sádrokartonových roštu</t>
  </si>
  <si>
    <t>800-767</t>
  </si>
  <si>
    <t>767137803R00</t>
  </si>
  <si>
    <t>Demontáž stěn a příček z plechu příček sádrokartonových desek do suti</t>
  </si>
  <si>
    <t>632451024R00</t>
  </si>
  <si>
    <t>Vyrovnávací potěr z cementové malty v pásu o průměrné (střední) tloušťce od 40 do 50 mm</t>
  </si>
  <si>
    <t>na zdivu jako podklad např. pod izolaci, na parapetech z prefabrikovaných dílců, pod oplechování apod., vodorovný nebo ve spádu do 15°, hlazený dřevěným hladítkem,</t>
  </si>
  <si>
    <t>SPI</t>
  </si>
  <si>
    <t>2 : (2,95+1,15)*,08</t>
  </si>
  <si>
    <t>(6,6+7,25+,6*3)*,05</t>
  </si>
  <si>
    <t>,15*6,5*2</t>
  </si>
  <si>
    <t>630</t>
  </si>
  <si>
    <t>sešití spáry nerez sponami - kompl.dod+mtz</t>
  </si>
  <si>
    <t>kus</t>
  </si>
  <si>
    <t>Začátek provozního součtu</t>
  </si>
  <si>
    <t xml:space="preserve">  65,5/,15</t>
  </si>
  <si>
    <t>Konec provozního součtu</t>
  </si>
  <si>
    <t>440</t>
  </si>
  <si>
    <t xml:space="preserve">63244 </t>
  </si>
  <si>
    <t>obroušení  podkladu po odstranění PVC</t>
  </si>
  <si>
    <t>Kalkul</t>
  </si>
  <si>
    <t>2 : 24,16+21,67+21,67</t>
  </si>
  <si>
    <t>zalití spár epoxidem</t>
  </si>
  <si>
    <t>m</t>
  </si>
  <si>
    <t xml:space="preserve">  9 : 6,6+7,25+,6*3</t>
  </si>
  <si>
    <t xml:space="preserve">  9 : 2,95+1,15</t>
  </si>
  <si>
    <t>19,75*2</t>
  </si>
  <si>
    <t>6,5*4</t>
  </si>
  <si>
    <t>941955002R00</t>
  </si>
  <si>
    <t>Lešení lehké pracovní pomocné pomocné, o výšce lešeňové podlahy přes 1,2 do 1,9 m</t>
  </si>
  <si>
    <t>800-3</t>
  </si>
  <si>
    <t>7 P1 : 72,13+69,34</t>
  </si>
  <si>
    <t>11 : 1,2*1,6+1,1*5,5+1,2*16,5-,3*7,5</t>
  </si>
  <si>
    <t>1,6*1,3+1,2*3,475+1,055*18,115</t>
  </si>
  <si>
    <t>10 : 1,9*1,75+1,9*7,0</t>
  </si>
  <si>
    <t>5 : (1,55+2,0+1,39*2+,73+1,0*3)*1,2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</si>
  <si>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</si>
  <si>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</si>
  <si>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350</t>
  </si>
  <si>
    <t>962086111R00</t>
  </si>
  <si>
    <t>Bourání zdiva příček z plynosilikátu a pórobetonu a ostatních nepálených zdicích materiálů o objemové hmotnosti do 500 kg/m3, tloušťky do 150 mm</t>
  </si>
  <si>
    <t>801-3</t>
  </si>
  <si>
    <t>nebo vybourání otvorů jakýchkoliv rozměrů, včetně pomocného lešení o výšce podlahy do 1900 mm a pro zatížení do 1,5 kPa  (150 kg/m2),</t>
  </si>
  <si>
    <t>4 : 6,5*2*3,7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</si>
  <si>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</si>
  <si>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</si>
  <si>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</si>
  <si>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3 : 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</si>
  <si>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</si>
  <si>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</si>
  <si>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3 : ,9*(1,97+,8)*3</t>
  </si>
  <si>
    <t>970241100R00</t>
  </si>
  <si>
    <t>Řezání prostého betonu hloubka řezu 100 mm</t>
  </si>
  <si>
    <t>974042532R00</t>
  </si>
  <si>
    <t>Vysekání rýh v podlaze betonové do hloubky 50 mm, šířky do 70 mm</t>
  </si>
  <si>
    <t>s betonovým podkladem,</t>
  </si>
  <si>
    <t>9 : 6,6+7,25+,6*3</t>
  </si>
  <si>
    <t>974042533R00</t>
  </si>
  <si>
    <t>Vysekání rýh v podlaze betonové do hloubky 50 mm, šířky do 100 mm</t>
  </si>
  <si>
    <t>9 : 2,95+1,15</t>
  </si>
  <si>
    <t>713102121R00</t>
  </si>
  <si>
    <t>Odstranění tepelné izolace z desek, lamel, rohoží, pásů a foukané izolace podlah, volně uložené, z minerálních desek, lamel, rohoží a pásů, tloušťky do 100 mm</t>
  </si>
  <si>
    <t>800-713</t>
  </si>
  <si>
    <t>9 : (2,95+1,15)*,08</t>
  </si>
  <si>
    <t>767582800R00</t>
  </si>
  <si>
    <t>Demontáž podhledů roštů</t>
  </si>
  <si>
    <t>1 : 72,13</t>
  </si>
  <si>
    <t>24,16+21,67+21,67</t>
  </si>
  <si>
    <t>776511810R00</t>
  </si>
  <si>
    <t>Odstranění povlakových podlah z nášlapné plochy lepených, bez podložky, z ploch přes 20 m2</t>
  </si>
  <si>
    <t>800-775</t>
  </si>
  <si>
    <t>735151</t>
  </si>
  <si>
    <t>Demontáž otopných těles</t>
  </si>
  <si>
    <t xml:space="preserve">76758 </t>
  </si>
  <si>
    <t>Demontáž obkladu pro zpětnou montáž</t>
  </si>
  <si>
    <t>5 : (1,55+2,0+1,39*2+,73)*2,8</t>
  </si>
  <si>
    <t>767581801R0x</t>
  </si>
  <si>
    <t>Demontáž podhledů - kazet --pro zpětnou montáž</t>
  </si>
  <si>
    <t>767581803R0x</t>
  </si>
  <si>
    <t>Demontáž podhledů - tvarovaných plechů -pro zpětnou montáž</t>
  </si>
  <si>
    <t xml:space="preserve">960 </t>
  </si>
  <si>
    <t>mobilní zábrany - zřízení + odstranění</t>
  </si>
  <si>
    <t>3,0+1,0+11,2+13,25</t>
  </si>
  <si>
    <t>960 7</t>
  </si>
  <si>
    <t>ochrana podlahy geotextilií 300g/m2 - zřízení + odstranění</t>
  </si>
  <si>
    <t>7 : 1,6*11,47+1,9*9,95+2,0*(13,56-1,9)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</si>
  <si>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</si>
  <si>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</si>
  <si>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</si>
  <si>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</si>
  <si>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</si>
  <si>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</si>
  <si>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</si>
  <si>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</si>
  <si>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1,2,5,6,9,10,11,13,20,24,25, : </t>
  </si>
  <si>
    <t>Součet: : 14,52915</t>
  </si>
  <si>
    <t>713121111RT1</t>
  </si>
  <si>
    <t>Montáž tepelné izolace podlah  jednovrstvá, bez dodávky materiálu</t>
  </si>
  <si>
    <t>63150912.AR</t>
  </si>
  <si>
    <t>Výrobek izolační pro budovy z minerální vlny (MW) tvar: deska; tloušťka d = 30,0 mm; OH = 100 kg/m3; lambda = 0,033 W/(m.K); RtF: A2</t>
  </si>
  <si>
    <t>SPCM</t>
  </si>
  <si>
    <t>Specifikace</t>
  </si>
  <si>
    <t>POL3_</t>
  </si>
  <si>
    <t xml:space="preserve">  2 : (2,95+1,15)*,08</t>
  </si>
  <si>
    <t xml:space="preserve">  (6,6+7,25+,6*3)*,05</t>
  </si>
  <si>
    <t xml:space="preserve">  ,15*6,5*2</t>
  </si>
  <si>
    <t>3,0605*1,2</t>
  </si>
  <si>
    <t>998713102R00</t>
  </si>
  <si>
    <t>Přesun hmot pro izolace tepelné v objektech výšky do 12 m</t>
  </si>
  <si>
    <t>50 m vodorovně</t>
  </si>
  <si>
    <t xml:space="preserve">28, : </t>
  </si>
  <si>
    <t>Součet: : 0,01285</t>
  </si>
  <si>
    <t>721176102R00</t>
  </si>
  <si>
    <t>Potrubí HT připojovací vnější průměr D 40 mm, tloušťka stěny 1,8 mm, DN 40</t>
  </si>
  <si>
    <t>800-721</t>
  </si>
  <si>
    <t>včetně tvarovek, objímek. Bez zednických výpomocí.</t>
  </si>
  <si>
    <t>Potrubí včetně tvarovek. Bez zednických výpomocí.</t>
  </si>
  <si>
    <t>12 : 2,5*2+8,4+1,0+,5*2</t>
  </si>
  <si>
    <t>721225202R00</t>
  </si>
  <si>
    <t>Uzávěrka zápachová s ocelovou nálevkou průměr 50 mm, nálevka průměr 200 mm, včetně dodávky materiálu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</si>
  <si>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</si>
  <si>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</si>
  <si>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</si>
  <si>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 xml:space="preserve">30,31, : </t>
  </si>
  <si>
    <t>Součet: : 0,02021</t>
  </si>
  <si>
    <t>7354239</t>
  </si>
  <si>
    <t>designová otopná lavice se stavitel.stojkami 230x1500x200mm výkon 1936W- kompl.dod+mtz, vč.napojení ke stávajícímu potrubí vyvedenému z podlahy</t>
  </si>
  <si>
    <t>Agregovaná položka</t>
  </si>
  <si>
    <t>POL2_</t>
  </si>
  <si>
    <t xml:space="preserve">767425 </t>
  </si>
  <si>
    <t>zpětná montáž kovového obkladu</t>
  </si>
  <si>
    <t>1 : (1,55+2,0+1,39*2+,73)*2,8</t>
  </si>
  <si>
    <t xml:space="preserve">767586 </t>
  </si>
  <si>
    <t>zpětná montáž stávajících kovových podhledů</t>
  </si>
  <si>
    <t>Dodávka a montáž kazet.</t>
  </si>
  <si>
    <t xml:space="preserve">7675862 </t>
  </si>
  <si>
    <t>zpětná montáž podhledu kazet 600/600</t>
  </si>
  <si>
    <t>767130</t>
  </si>
  <si>
    <t>Podhled rastrový 600/10500mm - kompl.dod+mtz</t>
  </si>
  <si>
    <t xml:space="preserve">   poznámka</t>
  </si>
  <si>
    <t>výrobky nacenit kompletně vč. povrch.úprav,kování,kotvení ,zárubní  a veškerých  prvků dle výpisu</t>
  </si>
  <si>
    <t>vč.přesunu hmot</t>
  </si>
  <si>
    <t>767 P1</t>
  </si>
  <si>
    <t>P1- vnitřní požární dveře hliníkové s nadsvětlíkem 1000/2800mm EW30 DP3+samozavírač, kompl.dod+mtz  dle výpisu prvků</t>
  </si>
  <si>
    <t>ks</t>
  </si>
  <si>
    <t>767 P2</t>
  </si>
  <si>
    <t>P2- vnitřní požární prosklená  hliníková stěna 1000/2800mm EW30 DP3, kompl.dod+mtz  dle výpisu prvků</t>
  </si>
  <si>
    <t>776520010RAG</t>
  </si>
  <si>
    <t>Podlahy povlakové podlahovina homogenní protiskluzná, tl. 2,0 mm, z pásů, včetně soklíku, bez vyrovnání podkladu</t>
  </si>
  <si>
    <t>AP-PSV</t>
  </si>
  <si>
    <t>lepení a dodávka podlahoviny z PVC, bez podkladu. Svaření podlahoviny. Dodávka a lepení podlahových soklíků z měkčeného PVC. Pastování a vyleštění podlah.</t>
  </si>
  <si>
    <t>bez vyrovnání podkladu</t>
  </si>
  <si>
    <t>6 L1 : 69,34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</si>
  <si>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</si>
  <si>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</si>
  <si>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</si>
  <si>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</si>
  <si>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</si>
  <si>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998777102R00</t>
  </si>
  <si>
    <t>Přesun hmot pro podlahy syntetické v objektech výšky do 12 m</t>
  </si>
  <si>
    <t xml:space="preserve">42,43, : </t>
  </si>
  <si>
    <t>Součet: : 0,22189</t>
  </si>
  <si>
    <t>784191101R00</t>
  </si>
  <si>
    <t>Příprava povrchu Penetrace (napouštění) podkladu disperzní, jednonásobná</t>
  </si>
  <si>
    <t>800-784</t>
  </si>
  <si>
    <t>5  203 : 2,8*(6,5+11,1+3,14*,3*6)</t>
  </si>
  <si>
    <t xml:space="preserve">    207 : 2,8*(6,7*2+10,48+3,14*,3*6)</t>
  </si>
  <si>
    <t>784195212R00</t>
  </si>
  <si>
    <t>Malby z malířských směsí otěruvzdorných,  , bělost 82 %, dvojnásobné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</si>
  <si>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</si>
  <si>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</si>
  <si>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</si>
  <si>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</si>
  <si>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</si>
  <si>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3,4,8,11,13,14,15,16,17,18,19,20,21,22,23, : </t>
  </si>
  <si>
    <t>Součet: : 10,79240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</si>
  <si>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</si>
  <si>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</si>
  <si>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</si>
  <si>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</si>
  <si>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</si>
  <si>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151,09357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</si>
  <si>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</si>
  <si>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</si>
  <si>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</si>
  <si>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</si>
  <si>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86,33918</t>
  </si>
  <si>
    <t>979990107R00</t>
  </si>
  <si>
    <t>Poplatek za skládku za uložení, směs betonu, cihel a dřeva,  , skupina 17 09 04 z Katalogu odpadů</t>
  </si>
  <si>
    <t>210 - 203</t>
  </si>
  <si>
    <t>Elekroinstalace- silnoproud mč.203 dle samostat.rozpočtu (mimo dok.skut.provedení)</t>
  </si>
  <si>
    <t>210 - 207</t>
  </si>
  <si>
    <t>Elekroinstalace- silnoproud mč.207 dle samostat.rozpočtu (mimo dok.skut.provedení)</t>
  </si>
  <si>
    <t>220 - 203</t>
  </si>
  <si>
    <t>Elekroinstalace slaboproud - mč.203 slaboproud  dle samostat.rozpočtu (mimo dok.skut.provedení)</t>
  </si>
  <si>
    <t>220 - 207</t>
  </si>
  <si>
    <t>Elekroinstalace slaboproud - mč.207 slaboproud  dle samostat.rozpočtu (mimo dok.skut.provedení)</t>
  </si>
  <si>
    <t>220m</t>
  </si>
  <si>
    <t>Měření a regulace - dle samostatného rozpočtu (mimo dok.skut.provedení)</t>
  </si>
  <si>
    <t>240</t>
  </si>
  <si>
    <t>VZT   dle samostat. rozpočtu</t>
  </si>
  <si>
    <t>240 ch</t>
  </si>
  <si>
    <t>Chlazení -   dle samostat. rozpočtu</t>
  </si>
  <si>
    <t>290</t>
  </si>
  <si>
    <t>Audiovizuální technika (dle samostatného rozpočtu)</t>
  </si>
  <si>
    <t xml:space="preserve">STAL-PE stavební s.r.o. </t>
  </si>
  <si>
    <t xml:space="preserve">Podolí 362 </t>
  </si>
  <si>
    <t>664 03</t>
  </si>
  <si>
    <t>Podolí</t>
  </si>
  <si>
    <t>CZ05154006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</si>
</sst>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X5td8VDT5Rp2K0mIEtYMjkuX0VZaclqZCMGF3P5LlxaZSlzijx1O6RfuYy/BCzgOhrvw2UC7TpaFOKFzYmAaug==" saltValue="4a+slqnm4DWTUqo9/6zDU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6"/>
  <sheetViews>
    <sheetView showGridLines="0" tabSelected="1" topLeftCell="B2" zoomScaleNormal="100" zoomScaleSheetLayoutView="75" workbookViewId="0">
      <selection activeCell="R19" sqref="R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2" t="s">
        <v>22</v>
      </c>
      <c r="C2" s="73"/>
      <c r="D2" s="74" t="s">
        <v>43</v>
      </c>
      <c r="E2" s="238" t="s">
        <v>44</v>
      </c>
      <c r="F2" s="239"/>
      <c r="G2" s="239"/>
      <c r="H2" s="239"/>
      <c r="I2" s="239"/>
      <c r="J2" s="240"/>
      <c r="O2" s="1"/>
    </row>
    <row r="3" spans="1:15" ht="27" hidden="1" customHeight="1" x14ac:dyDescent="0.2">
      <c r="A3" s="2"/>
      <c r="B3" s="75"/>
      <c r="C3" s="73"/>
      <c r="D3" s="76"/>
      <c r="E3" s="241"/>
      <c r="F3" s="242"/>
      <c r="G3" s="242"/>
      <c r="H3" s="242"/>
      <c r="I3" s="242"/>
      <c r="J3" s="243"/>
    </row>
    <row r="4" spans="1:15" ht="23.25" customHeight="1" x14ac:dyDescent="0.2">
      <c r="A4" s="2"/>
      <c r="B4" s="77"/>
      <c r="C4" s="78"/>
      <c r="D4" s="79"/>
      <c r="E4" s="222"/>
      <c r="F4" s="222"/>
      <c r="G4" s="222"/>
      <c r="H4" s="222"/>
      <c r="I4" s="222"/>
      <c r="J4" s="223"/>
    </row>
    <row r="5" spans="1:15" ht="24" customHeight="1" x14ac:dyDescent="0.2">
      <c r="A5" s="2"/>
      <c r="B5" s="30" t="s">
        <v>42</v>
      </c>
      <c r="D5" s="226" t="s">
        <v>45</v>
      </c>
      <c r="E5" s="227"/>
      <c r="F5" s="227"/>
      <c r="G5" s="227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8" t="s">
        <v>46</v>
      </c>
      <c r="E6" s="229"/>
      <c r="F6" s="229"/>
      <c r="G6" s="229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30" t="s">
        <v>47</v>
      </c>
      <c r="F7" s="231"/>
      <c r="G7" s="231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55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56</v>
      </c>
      <c r="J9" s="8"/>
    </row>
    <row r="10" spans="1:15" ht="15.75" hidden="1" customHeight="1" x14ac:dyDescent="0.2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5" t="s">
        <v>415</v>
      </c>
      <c r="E11" s="245"/>
      <c r="F11" s="245"/>
      <c r="G11" s="245"/>
      <c r="H11" s="18" t="s">
        <v>40</v>
      </c>
      <c r="I11" s="85">
        <v>5154006</v>
      </c>
      <c r="J11" s="8"/>
    </row>
    <row r="12" spans="1:15" ht="15.75" customHeight="1" x14ac:dyDescent="0.2">
      <c r="A12" s="2"/>
      <c r="B12" s="27"/>
      <c r="C12" s="52"/>
      <c r="D12" s="221" t="s">
        <v>416</v>
      </c>
      <c r="E12" s="221"/>
      <c r="F12" s="221"/>
      <c r="G12" s="221"/>
      <c r="H12" s="18" t="s">
        <v>34</v>
      </c>
      <c r="I12" s="85" t="s">
        <v>419</v>
      </c>
      <c r="J12" s="8"/>
    </row>
    <row r="13" spans="1:15" ht="15.75" customHeight="1" x14ac:dyDescent="0.2">
      <c r="A13" s="2"/>
      <c r="B13" s="28"/>
      <c r="C13" s="53"/>
      <c r="D13" s="84" t="s">
        <v>417</v>
      </c>
      <c r="E13" s="224" t="s">
        <v>418</v>
      </c>
      <c r="F13" s="225"/>
      <c r="G13" s="225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10"/>
      <c r="F16" s="211"/>
      <c r="G16" s="210"/>
      <c r="H16" s="211"/>
      <c r="I16" s="210">
        <f>SUMIF(F59:F82,A16,I59:I82)+SUMIF(F59:F82,"PSU",I59:I82)</f>
        <v>401588.12</v>
      </c>
      <c r="J16" s="212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10"/>
      <c r="F17" s="211"/>
      <c r="G17" s="210"/>
      <c r="H17" s="211"/>
      <c r="I17" s="210">
        <f>SUMIF(F59:F82,A17,I59:I82)</f>
        <v>675414.34</v>
      </c>
      <c r="J17" s="212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10"/>
      <c r="F18" s="211"/>
      <c r="G18" s="210"/>
      <c r="H18" s="211"/>
      <c r="I18" s="210">
        <f>SUMIF(F59:F82,A18,I59:I82)</f>
        <v>1806408.82</v>
      </c>
      <c r="J18" s="212"/>
    </row>
    <row r="19" spans="1:10" ht="23.25" customHeight="1" x14ac:dyDescent="0.2">
      <c r="A19" s="142" t="s">
        <v>126</v>
      </c>
      <c r="B19" s="37" t="s">
        <v>27</v>
      </c>
      <c r="C19" s="58"/>
      <c r="D19" s="59"/>
      <c r="E19" s="210"/>
      <c r="F19" s="211"/>
      <c r="G19" s="210"/>
      <c r="H19" s="211"/>
      <c r="I19" s="210">
        <f>SUMIF(F59:F82,A19,I59:I82)</f>
        <v>15000</v>
      </c>
      <c r="J19" s="212"/>
    </row>
    <row r="20" spans="1:10" ht="23.25" customHeight="1" x14ac:dyDescent="0.2">
      <c r="A20" s="142" t="s">
        <v>127</v>
      </c>
      <c r="B20" s="37" t="s">
        <v>28</v>
      </c>
      <c r="C20" s="58"/>
      <c r="D20" s="59"/>
      <c r="E20" s="210"/>
      <c r="F20" s="211"/>
      <c r="G20" s="210"/>
      <c r="H20" s="211"/>
      <c r="I20" s="210">
        <f>SUMIF(F59:F82,A20,I59:I82)</f>
        <v>25000</v>
      </c>
      <c r="J20" s="212"/>
    </row>
    <row r="21" spans="1:10" ht="23.25" customHeight="1" x14ac:dyDescent="0.2">
      <c r="A21" s="2"/>
      <c r="B21" s="47" t="s">
        <v>29</v>
      </c>
      <c r="C21" s="60"/>
      <c r="D21" s="61"/>
      <c r="E21" s="213"/>
      <c r="F21" s="248"/>
      <c r="G21" s="213"/>
      <c r="H21" s="248"/>
      <c r="I21" s="213">
        <f>SUM(I16:J20)</f>
        <v>2923411.2800000003</v>
      </c>
      <c r="J21" s="214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08">
        <f>ZakladDPHSniVypocet</f>
        <v>0</v>
      </c>
      <c r="H23" s="209"/>
      <c r="I23" s="209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06">
        <f>I23*E23/100</f>
        <v>0</v>
      </c>
      <c r="H24" s="207"/>
      <c r="I24" s="207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8">
        <f>ZakladDPHZaklVypocet</f>
        <v>2923411.28</v>
      </c>
      <c r="H25" s="209"/>
      <c r="I25" s="209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5">
        <f>I25*E25/100</f>
        <v>0</v>
      </c>
      <c r="H26" s="236"/>
      <c r="I26" s="236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2923411.28</v>
      </c>
      <c r="B27" s="30" t="s">
        <v>4</v>
      </c>
      <c r="C27" s="66"/>
      <c r="D27" s="67"/>
      <c r="E27" s="66"/>
      <c r="F27" s="16"/>
      <c r="G27" s="237">
        <f>CenaCelkemBezDPH-(ZakladDPHSni+ZakladDPHZakl)</f>
        <v>-0.27999999979510903</v>
      </c>
      <c r="H27" s="237"/>
      <c r="I27" s="237"/>
      <c r="J27" s="40" t="str">
        <f t="shared" si="0"/>
        <v>CZK</v>
      </c>
    </row>
    <row r="28" spans="1:10" ht="27.75" customHeight="1" thickBot="1" x14ac:dyDescent="0.25">
      <c r="A28" s="2">
        <f>(A27-INT(A27))*100</f>
        <v>27.999999979510903</v>
      </c>
      <c r="B28" s="115" t="s">
        <v>23</v>
      </c>
      <c r="C28" s="116"/>
      <c r="D28" s="116"/>
      <c r="E28" s="117"/>
      <c r="F28" s="118"/>
      <c r="G28" s="216">
        <f>IF(A28&gt;50, ROUNDUP(A27, 0), ROUNDDOWN(A27, 0))</f>
        <v>2923411</v>
      </c>
      <c r="H28" s="216"/>
      <c r="I28" s="216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15">
        <f>ZakladDPHSni+DPHSni+ZakladDPHZakl+DPHZakl+Zaokrouhleni</f>
        <v>2923411</v>
      </c>
      <c r="H29" s="215"/>
      <c r="I29" s="215"/>
      <c r="J29" s="122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7"/>
      <c r="E34" s="218"/>
      <c r="G34" s="219"/>
      <c r="H34" s="220"/>
      <c r="I34" s="220"/>
      <c r="J34" s="24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57</v>
      </c>
      <c r="C39" s="201"/>
      <c r="D39" s="201"/>
      <c r="E39" s="201"/>
      <c r="F39" s="99">
        <f>'00 0 Naklady'!AE27+'SO 122 1 Pol'!AE196+'SO 122 2 Pol'!AE23</f>
        <v>0</v>
      </c>
      <c r="G39" s="100">
        <f>'00 0 Naklady'!AF27+'SO 122 1 Pol'!AF196+'SO 122 2 Pol'!AF23</f>
        <v>2923411.28</v>
      </c>
      <c r="H39" s="101"/>
      <c r="I39" s="102">
        <f>F39+G39+H39</f>
        <v>2923411.28</v>
      </c>
      <c r="J39" s="103">
        <f>IF(CenaCelkemVypocet=0,"",I39/CenaCelkemVypocet*100)</f>
        <v>100</v>
      </c>
    </row>
    <row r="40" spans="1:10" ht="25.5" customHeight="1" x14ac:dyDescent="0.2">
      <c r="A40" s="87">
        <v>2</v>
      </c>
      <c r="B40" s="104"/>
      <c r="C40" s="204" t="s">
        <v>58</v>
      </c>
      <c r="D40" s="204"/>
      <c r="E40" s="204"/>
      <c r="F40" s="105">
        <f>'00 0 Naklady'!AE27</f>
        <v>0</v>
      </c>
      <c r="G40" s="106">
        <f>'00 0 Naklady'!AF27</f>
        <v>40000</v>
      </c>
      <c r="H40" s="106"/>
      <c r="I40" s="107">
        <f>F40+G40+H40</f>
        <v>40000</v>
      </c>
      <c r="J40" s="108">
        <f>IF(CenaCelkemVypocet=0,"",I40/CenaCelkemVypocet*100)</f>
        <v>1.3682645433317204</v>
      </c>
    </row>
    <row r="41" spans="1:10" ht="25.5" customHeight="1" x14ac:dyDescent="0.2">
      <c r="A41" s="87">
        <v>3</v>
      </c>
      <c r="B41" s="109" t="s">
        <v>59</v>
      </c>
      <c r="C41" s="201" t="s">
        <v>60</v>
      </c>
      <c r="D41" s="201"/>
      <c r="E41" s="201"/>
      <c r="F41" s="110">
        <f>'00 0 Naklady'!AE27</f>
        <v>0</v>
      </c>
      <c r="G41" s="101">
        <f>'00 0 Naklady'!AF27</f>
        <v>40000</v>
      </c>
      <c r="H41" s="101"/>
      <c r="I41" s="102">
        <f>F41+G41+H41</f>
        <v>40000</v>
      </c>
      <c r="J41" s="103">
        <f>IF(CenaCelkemVypocet=0,"",I41/CenaCelkemVypocet*100)</f>
        <v>1.3682645433317204</v>
      </c>
    </row>
    <row r="42" spans="1:10" ht="25.5" customHeight="1" x14ac:dyDescent="0.2">
      <c r="A42" s="87">
        <v>2</v>
      </c>
      <c r="B42" s="104"/>
      <c r="C42" s="204" t="s">
        <v>61</v>
      </c>
      <c r="D42" s="204"/>
      <c r="E42" s="204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62</v>
      </c>
      <c r="C43" s="204" t="s">
        <v>63</v>
      </c>
      <c r="D43" s="204"/>
      <c r="E43" s="204"/>
      <c r="F43" s="105">
        <f>'SO 122 1 Pol'!AE196+'SO 122 2 Pol'!AE23</f>
        <v>0</v>
      </c>
      <c r="G43" s="106">
        <f>'SO 122 1 Pol'!AF196+'SO 122 2 Pol'!AF23</f>
        <v>2883411.28</v>
      </c>
      <c r="H43" s="106"/>
      <c r="I43" s="107">
        <f>F43+G43+H43</f>
        <v>2883411.28</v>
      </c>
      <c r="J43" s="108">
        <f>IF(CenaCelkemVypocet=0,"",I43/CenaCelkemVypocet*100)</f>
        <v>98.631735456668281</v>
      </c>
    </row>
    <row r="44" spans="1:10" ht="25.5" customHeight="1" x14ac:dyDescent="0.2">
      <c r="A44" s="87">
        <v>3</v>
      </c>
      <c r="B44" s="109" t="s">
        <v>64</v>
      </c>
      <c r="C44" s="201" t="s">
        <v>65</v>
      </c>
      <c r="D44" s="201"/>
      <c r="E44" s="201"/>
      <c r="F44" s="110">
        <f>'SO 122 1 Pol'!AE196</f>
        <v>0</v>
      </c>
      <c r="G44" s="101">
        <f>'SO 122 1 Pol'!AF196</f>
        <v>1077002.4599999997</v>
      </c>
      <c r="H44" s="101"/>
      <c r="I44" s="102">
        <f>F44+G44+H44</f>
        <v>1077002.4599999997</v>
      </c>
      <c r="J44" s="103">
        <f>IF(CenaCelkemVypocet=0,"",I44/CenaCelkemVypocet*100)</f>
        <v>36.840606977475979</v>
      </c>
    </row>
    <row r="45" spans="1:10" ht="25.5" customHeight="1" x14ac:dyDescent="0.2">
      <c r="A45" s="87">
        <v>3</v>
      </c>
      <c r="B45" s="109" t="s">
        <v>66</v>
      </c>
      <c r="C45" s="201" t="s">
        <v>67</v>
      </c>
      <c r="D45" s="201"/>
      <c r="E45" s="201"/>
      <c r="F45" s="110">
        <f>'SO 122 2 Pol'!AE23</f>
        <v>0</v>
      </c>
      <c r="G45" s="101">
        <f>'SO 122 2 Pol'!AF23</f>
        <v>1806408.82</v>
      </c>
      <c r="H45" s="101"/>
      <c r="I45" s="102">
        <f>F45+G45+H45</f>
        <v>1806408.82</v>
      </c>
      <c r="J45" s="103">
        <f>IF(CenaCelkemVypocet=0,"",I45/CenaCelkemVypocet*100)</f>
        <v>61.791128479192302</v>
      </c>
    </row>
    <row r="46" spans="1:10" ht="25.5" customHeight="1" x14ac:dyDescent="0.2">
      <c r="A46" s="87"/>
      <c r="B46" s="202" t="s">
        <v>68</v>
      </c>
      <c r="C46" s="203"/>
      <c r="D46" s="203"/>
      <c r="E46" s="203"/>
      <c r="F46" s="111">
        <f>SUMIF(A39:A45,"=1",F39:F45)</f>
        <v>0</v>
      </c>
      <c r="G46" s="112">
        <f>SUMIF(A39:A45,"=1",G39:G45)</f>
        <v>2923411.28</v>
      </c>
      <c r="H46" s="112">
        <f>SUMIF(A39:A45,"=1",H39:H45)</f>
        <v>0</v>
      </c>
      <c r="I46" s="113">
        <f>SUMIF(A39:A45,"=1",I39:I45)</f>
        <v>2923411.28</v>
      </c>
      <c r="J46" s="114">
        <f>SUMIF(A39:A45,"=1",J39:J45)</f>
        <v>100</v>
      </c>
    </row>
    <row r="48" spans="1:10" x14ac:dyDescent="0.2">
      <c r="A48" t="s">
        <v>70</v>
      </c>
      <c r="B48" t="s">
        <v>71</v>
      </c>
    </row>
    <row r="49" spans="1:10" x14ac:dyDescent="0.2">
      <c r="A49" t="s">
        <v>72</v>
      </c>
      <c r="B49" t="s">
        <v>73</v>
      </c>
    </row>
    <row r="50" spans="1:10" x14ac:dyDescent="0.2">
      <c r="A50" t="s">
        <v>74</v>
      </c>
      <c r="B50" t="s">
        <v>75</v>
      </c>
    </row>
    <row r="51" spans="1:10" x14ac:dyDescent="0.2">
      <c r="A51" t="s">
        <v>72</v>
      </c>
      <c r="B51" t="s">
        <v>76</v>
      </c>
    </row>
    <row r="52" spans="1:10" x14ac:dyDescent="0.2">
      <c r="A52" t="s">
        <v>74</v>
      </c>
      <c r="B52" t="s">
        <v>77</v>
      </c>
    </row>
    <row r="53" spans="1:10" x14ac:dyDescent="0.2">
      <c r="A53" t="s">
        <v>74</v>
      </c>
      <c r="B53" t="s">
        <v>78</v>
      </c>
    </row>
    <row r="56" spans="1:10" ht="15.75" x14ac:dyDescent="0.25">
      <c r="B56" s="123" t="s">
        <v>79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80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81</v>
      </c>
      <c r="C59" s="199" t="s">
        <v>82</v>
      </c>
      <c r="D59" s="200"/>
      <c r="E59" s="200"/>
      <c r="F59" s="138" t="s">
        <v>24</v>
      </c>
      <c r="G59" s="139"/>
      <c r="H59" s="139"/>
      <c r="I59" s="139">
        <f>'SO 122 1 Pol'!G8</f>
        <v>10000</v>
      </c>
      <c r="J59" s="135">
        <f>IF(I83=0,"",I59/I83*100)</f>
        <v>0.34206613583293011</v>
      </c>
    </row>
    <row r="60" spans="1:10" ht="36.75" customHeight="1" x14ac:dyDescent="0.2">
      <c r="A60" s="126"/>
      <c r="B60" s="131" t="s">
        <v>83</v>
      </c>
      <c r="C60" s="199" t="s">
        <v>84</v>
      </c>
      <c r="D60" s="200"/>
      <c r="E60" s="200"/>
      <c r="F60" s="138" t="s">
        <v>24</v>
      </c>
      <c r="G60" s="139"/>
      <c r="H60" s="139"/>
      <c r="I60" s="139">
        <f>'SO 122 1 Pol'!G12</f>
        <v>43865.420000000006</v>
      </c>
      <c r="J60" s="135">
        <f>IF(I83=0,"",I60/I83*100)</f>
        <v>1.500487471608853</v>
      </c>
    </row>
    <row r="61" spans="1:10" ht="36.75" customHeight="1" x14ac:dyDescent="0.2">
      <c r="A61" s="126"/>
      <c r="B61" s="131" t="s">
        <v>85</v>
      </c>
      <c r="C61" s="199" t="s">
        <v>86</v>
      </c>
      <c r="D61" s="200"/>
      <c r="E61" s="200"/>
      <c r="F61" s="138" t="s">
        <v>24</v>
      </c>
      <c r="G61" s="139"/>
      <c r="H61" s="139"/>
      <c r="I61" s="139">
        <f>'SO 122 1 Pol'!G19</f>
        <v>68997.47</v>
      </c>
      <c r="J61" s="135">
        <f>IF(I83=0,"",I61/I83*100)</f>
        <v>2.3601697945148521</v>
      </c>
    </row>
    <row r="62" spans="1:10" ht="36.75" customHeight="1" x14ac:dyDescent="0.2">
      <c r="A62" s="126"/>
      <c r="B62" s="131" t="s">
        <v>87</v>
      </c>
      <c r="C62" s="199" t="s">
        <v>88</v>
      </c>
      <c r="D62" s="200"/>
      <c r="E62" s="200"/>
      <c r="F62" s="138" t="s">
        <v>24</v>
      </c>
      <c r="G62" s="139"/>
      <c r="H62" s="139"/>
      <c r="I62" s="139">
        <f>'SO 122 1 Pol'!G39</f>
        <v>38793.980000000003</v>
      </c>
      <c r="J62" s="135">
        <f>IF(I83=0,"",I62/I83*100)</f>
        <v>1.3270106832179975</v>
      </c>
    </row>
    <row r="63" spans="1:10" ht="36.75" customHeight="1" x14ac:dyDescent="0.2">
      <c r="A63" s="126"/>
      <c r="B63" s="131" t="s">
        <v>89</v>
      </c>
      <c r="C63" s="199" t="s">
        <v>90</v>
      </c>
      <c r="D63" s="200"/>
      <c r="E63" s="200"/>
      <c r="F63" s="138" t="s">
        <v>24</v>
      </c>
      <c r="G63" s="139"/>
      <c r="H63" s="139"/>
      <c r="I63" s="139">
        <f>'SO 122 1 Pol'!G46</f>
        <v>47075</v>
      </c>
      <c r="J63" s="135">
        <f>IF(I83=0,"",I63/I83*100)</f>
        <v>1.6102763344335185</v>
      </c>
    </row>
    <row r="64" spans="1:10" ht="36.75" customHeight="1" x14ac:dyDescent="0.2">
      <c r="A64" s="126"/>
      <c r="B64" s="131" t="s">
        <v>91</v>
      </c>
      <c r="C64" s="199" t="s">
        <v>92</v>
      </c>
      <c r="D64" s="200"/>
      <c r="E64" s="200"/>
      <c r="F64" s="138" t="s">
        <v>24</v>
      </c>
      <c r="G64" s="139"/>
      <c r="H64" s="139"/>
      <c r="I64" s="139">
        <f>'SO 122 1 Pol'!G49</f>
        <v>140631.21</v>
      </c>
      <c r="J64" s="135">
        <f>IF(I83=0,"",I64/I83*100)</f>
        <v>4.8105174582209314</v>
      </c>
    </row>
    <row r="65" spans="1:10" ht="36.75" customHeight="1" x14ac:dyDescent="0.2">
      <c r="A65" s="126"/>
      <c r="B65" s="131" t="s">
        <v>93</v>
      </c>
      <c r="C65" s="199" t="s">
        <v>94</v>
      </c>
      <c r="D65" s="200"/>
      <c r="E65" s="200"/>
      <c r="F65" s="138" t="s">
        <v>24</v>
      </c>
      <c r="G65" s="139"/>
      <c r="H65" s="139"/>
      <c r="I65" s="139">
        <f>'SO 122 1 Pol'!G94</f>
        <v>12524.13</v>
      </c>
      <c r="J65" s="135">
        <f>IF(I83=0,"",I65/I83*100)</f>
        <v>0.42840807537692743</v>
      </c>
    </row>
    <row r="66" spans="1:10" ht="36.75" customHeight="1" x14ac:dyDescent="0.2">
      <c r="A66" s="126"/>
      <c r="B66" s="131" t="s">
        <v>95</v>
      </c>
      <c r="C66" s="199" t="s">
        <v>96</v>
      </c>
      <c r="D66" s="200"/>
      <c r="E66" s="200"/>
      <c r="F66" s="138" t="s">
        <v>25</v>
      </c>
      <c r="G66" s="139"/>
      <c r="H66" s="139"/>
      <c r="I66" s="139">
        <f>'SO 122 1 Pol'!G100</f>
        <v>1798.94</v>
      </c>
      <c r="J66" s="135">
        <f>IF(I83=0,"",I66/I83*100)</f>
        <v>6.1535645439529128E-2</v>
      </c>
    </row>
    <row r="67" spans="1:10" ht="36.75" customHeight="1" x14ac:dyDescent="0.2">
      <c r="A67" s="126"/>
      <c r="B67" s="131" t="s">
        <v>97</v>
      </c>
      <c r="C67" s="199" t="s">
        <v>98</v>
      </c>
      <c r="D67" s="200"/>
      <c r="E67" s="200"/>
      <c r="F67" s="138" t="s">
        <v>25</v>
      </c>
      <c r="G67" s="139"/>
      <c r="H67" s="139"/>
      <c r="I67" s="139">
        <f>'SO 122 1 Pol'!G117</f>
        <v>7498.92</v>
      </c>
      <c r="J67" s="135">
        <f>IF(I83=0,"",I67/I83*100)</f>
        <v>0.25651265873202761</v>
      </c>
    </row>
    <row r="68" spans="1:10" ht="36.75" customHeight="1" x14ac:dyDescent="0.2">
      <c r="A68" s="126"/>
      <c r="B68" s="131" t="s">
        <v>99</v>
      </c>
      <c r="C68" s="199" t="s">
        <v>100</v>
      </c>
      <c r="D68" s="200"/>
      <c r="E68" s="200"/>
      <c r="F68" s="138" t="s">
        <v>25</v>
      </c>
      <c r="G68" s="139"/>
      <c r="H68" s="139"/>
      <c r="I68" s="139">
        <f>'SO 122 1 Pol'!G128</f>
        <v>64500</v>
      </c>
      <c r="J68" s="135">
        <f>IF(I83=0,"",I68/I83*100)</f>
        <v>2.2063265761223994</v>
      </c>
    </row>
    <row r="69" spans="1:10" ht="36.75" customHeight="1" x14ac:dyDescent="0.2">
      <c r="A69" s="126"/>
      <c r="B69" s="131" t="s">
        <v>101</v>
      </c>
      <c r="C69" s="199" t="s">
        <v>102</v>
      </c>
      <c r="D69" s="200"/>
      <c r="E69" s="200"/>
      <c r="F69" s="138" t="s">
        <v>25</v>
      </c>
      <c r="G69" s="139"/>
      <c r="H69" s="139"/>
      <c r="I69" s="139">
        <f>'SO 122 1 Pol'!G130</f>
        <v>149805.60999999999</v>
      </c>
      <c r="J69" s="135">
        <f>IF(I83=0,"",I69/I83*100)</f>
        <v>5.1243426138794952</v>
      </c>
    </row>
    <row r="70" spans="1:10" ht="36.75" customHeight="1" x14ac:dyDescent="0.2">
      <c r="A70" s="126"/>
      <c r="B70" s="131" t="s">
        <v>103</v>
      </c>
      <c r="C70" s="199" t="s">
        <v>104</v>
      </c>
      <c r="D70" s="200"/>
      <c r="E70" s="200"/>
      <c r="F70" s="138" t="s">
        <v>25</v>
      </c>
      <c r="G70" s="139"/>
      <c r="H70" s="139"/>
      <c r="I70" s="139">
        <f>'SO 122 1 Pol'!G142</f>
        <v>320000</v>
      </c>
      <c r="J70" s="135">
        <f>IF(I83=0,"",I70/I83*100)</f>
        <v>10.946116346653763</v>
      </c>
    </row>
    <row r="71" spans="1:10" ht="36.75" customHeight="1" x14ac:dyDescent="0.2">
      <c r="A71" s="126"/>
      <c r="B71" s="131" t="s">
        <v>105</v>
      </c>
      <c r="C71" s="199" t="s">
        <v>106</v>
      </c>
      <c r="D71" s="200"/>
      <c r="E71" s="200"/>
      <c r="F71" s="138" t="s">
        <v>25</v>
      </c>
      <c r="G71" s="139"/>
      <c r="H71" s="139"/>
      <c r="I71" s="139">
        <f>'SO 122 1 Pol'!G147</f>
        <v>97076</v>
      </c>
      <c r="J71" s="135">
        <f>IF(I83=0,"",I71/I83*100)</f>
        <v>3.3206412202117521</v>
      </c>
    </row>
    <row r="72" spans="1:10" ht="36.75" customHeight="1" x14ac:dyDescent="0.2">
      <c r="A72" s="126"/>
      <c r="B72" s="131" t="s">
        <v>107</v>
      </c>
      <c r="C72" s="199" t="s">
        <v>108</v>
      </c>
      <c r="D72" s="200"/>
      <c r="E72" s="200"/>
      <c r="F72" s="138" t="s">
        <v>25</v>
      </c>
      <c r="G72" s="139"/>
      <c r="H72" s="139"/>
      <c r="I72" s="139">
        <f>'SO 122 1 Pol'!G152</f>
        <v>22098.38</v>
      </c>
      <c r="J72" s="135">
        <f>IF(I83=0,"",I72/I83*100)</f>
        <v>0.75591074547677062</v>
      </c>
    </row>
    <row r="73" spans="1:10" ht="36.75" customHeight="1" x14ac:dyDescent="0.2">
      <c r="A73" s="126"/>
      <c r="B73" s="131" t="s">
        <v>109</v>
      </c>
      <c r="C73" s="199" t="s">
        <v>110</v>
      </c>
      <c r="D73" s="200"/>
      <c r="E73" s="200"/>
      <c r="F73" s="138" t="s">
        <v>25</v>
      </c>
      <c r="G73" s="139"/>
      <c r="H73" s="139"/>
      <c r="I73" s="139">
        <f>'SO 122 1 Pol'!G162</f>
        <v>12636.490000000002</v>
      </c>
      <c r="J73" s="135">
        <f>IF(I83=0,"",I73/I83*100)</f>
        <v>0.43225153047914638</v>
      </c>
    </row>
    <row r="74" spans="1:10" ht="36.75" customHeight="1" x14ac:dyDescent="0.2">
      <c r="A74" s="126"/>
      <c r="B74" s="131" t="s">
        <v>111</v>
      </c>
      <c r="C74" s="199" t="s">
        <v>112</v>
      </c>
      <c r="D74" s="200"/>
      <c r="E74" s="200"/>
      <c r="F74" s="138" t="s">
        <v>26</v>
      </c>
      <c r="G74" s="139"/>
      <c r="H74" s="139"/>
      <c r="I74" s="139">
        <f>'SO 122 2 Pol'!G8</f>
        <v>692600</v>
      </c>
      <c r="J74" s="135">
        <f>IF(I83=0,"",I74/I83*100)</f>
        <v>23.69150056778874</v>
      </c>
    </row>
    <row r="75" spans="1:10" ht="36.75" customHeight="1" x14ac:dyDescent="0.2">
      <c r="A75" s="126"/>
      <c r="B75" s="131" t="s">
        <v>113</v>
      </c>
      <c r="C75" s="199" t="s">
        <v>114</v>
      </c>
      <c r="D75" s="200"/>
      <c r="E75" s="200"/>
      <c r="F75" s="138" t="s">
        <v>26</v>
      </c>
      <c r="G75" s="139"/>
      <c r="H75" s="139"/>
      <c r="I75" s="139">
        <f>'SO 122 2 Pol'!G11</f>
        <v>379105</v>
      </c>
      <c r="J75" s="135">
        <f>IF(I83=0,"",I75/I83*100)</f>
        <v>12.967898242494297</v>
      </c>
    </row>
    <row r="76" spans="1:10" ht="36.75" customHeight="1" x14ac:dyDescent="0.2">
      <c r="A76" s="126"/>
      <c r="B76" s="131" t="s">
        <v>115</v>
      </c>
      <c r="C76" s="199" t="s">
        <v>116</v>
      </c>
      <c r="D76" s="200"/>
      <c r="E76" s="200"/>
      <c r="F76" s="138" t="s">
        <v>26</v>
      </c>
      <c r="G76" s="139"/>
      <c r="H76" s="139"/>
      <c r="I76" s="139">
        <f>'SO 122 2 Pol'!G14</f>
        <v>129799.82</v>
      </c>
      <c r="J76" s="135">
        <f>IF(I83=0,"",I76/I83*100)</f>
        <v>4.4400122859209876</v>
      </c>
    </row>
    <row r="77" spans="1:10" ht="36.75" customHeight="1" x14ac:dyDescent="0.2">
      <c r="A77" s="126"/>
      <c r="B77" s="131" t="s">
        <v>117</v>
      </c>
      <c r="C77" s="199" t="s">
        <v>118</v>
      </c>
      <c r="D77" s="200"/>
      <c r="E77" s="200"/>
      <c r="F77" s="138" t="s">
        <v>26</v>
      </c>
      <c r="G77" s="139"/>
      <c r="H77" s="139"/>
      <c r="I77" s="139">
        <f>'SO 122 2 Pol'!G16</f>
        <v>401220</v>
      </c>
      <c r="J77" s="135">
        <f>IF(I83=0,"",I77/I83*100)</f>
        <v>13.724377501888821</v>
      </c>
    </row>
    <row r="78" spans="1:10" ht="36.75" customHeight="1" x14ac:dyDescent="0.2">
      <c r="A78" s="126"/>
      <c r="B78" s="131" t="s">
        <v>119</v>
      </c>
      <c r="C78" s="199" t="s">
        <v>120</v>
      </c>
      <c r="D78" s="200"/>
      <c r="E78" s="200"/>
      <c r="F78" s="138" t="s">
        <v>26</v>
      </c>
      <c r="G78" s="139"/>
      <c r="H78" s="139"/>
      <c r="I78" s="139">
        <f>'SO 122 2 Pol'!G18</f>
        <v>203684</v>
      </c>
      <c r="J78" s="135">
        <f>IF(I83=0,"",I78/I83*100)</f>
        <v>6.9673398810994529</v>
      </c>
    </row>
    <row r="79" spans="1:10" ht="36.75" customHeight="1" x14ac:dyDescent="0.2">
      <c r="A79" s="126"/>
      <c r="B79" s="131" t="s">
        <v>121</v>
      </c>
      <c r="C79" s="199" t="s">
        <v>122</v>
      </c>
      <c r="D79" s="200"/>
      <c r="E79" s="200"/>
      <c r="F79" s="138" t="s">
        <v>26</v>
      </c>
      <c r="G79" s="139"/>
      <c r="H79" s="139"/>
      <c r="I79" s="139">
        <f>'SO 122 2 Pol'!G20</f>
        <v>0</v>
      </c>
      <c r="J79" s="135">
        <f>IF(I83=0,"",I79/I83*100)</f>
        <v>0</v>
      </c>
    </row>
    <row r="80" spans="1:10" ht="36.75" customHeight="1" x14ac:dyDescent="0.2">
      <c r="A80" s="126"/>
      <c r="B80" s="131" t="s">
        <v>123</v>
      </c>
      <c r="C80" s="199" t="s">
        <v>124</v>
      </c>
      <c r="D80" s="200"/>
      <c r="E80" s="200"/>
      <c r="F80" s="138" t="s">
        <v>125</v>
      </c>
      <c r="G80" s="139"/>
      <c r="H80" s="139"/>
      <c r="I80" s="139">
        <f>'SO 122 1 Pol'!G169</f>
        <v>39700.910000000003</v>
      </c>
      <c r="J80" s="135">
        <f>IF(I83=0,"",I80/I83*100)</f>
        <v>1.3580336872750933</v>
      </c>
    </row>
    <row r="81" spans="1:10" ht="36.75" customHeight="1" x14ac:dyDescent="0.2">
      <c r="A81" s="126"/>
      <c r="B81" s="131" t="s">
        <v>126</v>
      </c>
      <c r="C81" s="199" t="s">
        <v>27</v>
      </c>
      <c r="D81" s="200"/>
      <c r="E81" s="200"/>
      <c r="F81" s="138" t="s">
        <v>126</v>
      </c>
      <c r="G81" s="139"/>
      <c r="H81" s="139"/>
      <c r="I81" s="139">
        <f>'00 0 Naklady'!G8</f>
        <v>15000</v>
      </c>
      <c r="J81" s="135">
        <f>IF(I83=0,"",I81/I83*100)</f>
        <v>0.51309920374939511</v>
      </c>
    </row>
    <row r="82" spans="1:10" ht="36.75" customHeight="1" x14ac:dyDescent="0.2">
      <c r="A82" s="126"/>
      <c r="B82" s="131" t="s">
        <v>127</v>
      </c>
      <c r="C82" s="199" t="s">
        <v>28</v>
      </c>
      <c r="D82" s="200"/>
      <c r="E82" s="200"/>
      <c r="F82" s="138" t="s">
        <v>127</v>
      </c>
      <c r="G82" s="139"/>
      <c r="H82" s="139"/>
      <c r="I82" s="139">
        <f>'00 0 Naklady'!G15</f>
        <v>25000</v>
      </c>
      <c r="J82" s="135">
        <f>IF(I83=0,"",I82/I83*100)</f>
        <v>0.85516533958232521</v>
      </c>
    </row>
    <row r="83" spans="1:10" ht="25.5" customHeight="1" x14ac:dyDescent="0.2">
      <c r="A83" s="127"/>
      <c r="B83" s="132" t="s">
        <v>1</v>
      </c>
      <c r="C83" s="133"/>
      <c r="D83" s="134"/>
      <c r="E83" s="134"/>
      <c r="F83" s="140"/>
      <c r="G83" s="141"/>
      <c r="H83" s="141"/>
      <c r="I83" s="141">
        <f>SUM(I59:I82)</f>
        <v>2923411.28</v>
      </c>
      <c r="J83" s="136">
        <f>SUM(J59:J82)</f>
        <v>100.00000000000001</v>
      </c>
    </row>
    <row r="84" spans="1:10" x14ac:dyDescent="0.2">
      <c r="F84" s="86"/>
      <c r="G84" s="86"/>
      <c r="H84" s="86"/>
      <c r="I84" s="86"/>
      <c r="J84" s="137"/>
    </row>
    <row r="85" spans="1:10" x14ac:dyDescent="0.2">
      <c r="F85" s="86"/>
      <c r="G85" s="86"/>
      <c r="H85" s="86"/>
      <c r="I85" s="86"/>
      <c r="J85" s="137"/>
    </row>
    <row r="86" spans="1:10" x14ac:dyDescent="0.2">
      <c r="F86" s="86"/>
      <c r="G86" s="86"/>
      <c r="H86" s="86"/>
      <c r="I86" s="86"/>
      <c r="J86" s="137"/>
    </row>
  </sheetData>
  <sheetProtection algorithmName="SHA-512" hashValue="lFr/SrYsFz+ebRYYwZdsWyEKkbYdcPWXwBtAuWgCESoAeOj/tY5Am/faCKcASgA4J14M2CHx83e84YK6sLedSw==" saltValue="hwOvW02H8EzpyfoSGBYN0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81:E81"/>
    <mergeCell ref="C82:E82"/>
    <mergeCell ref="C76:E76"/>
    <mergeCell ref="C77:E77"/>
    <mergeCell ref="C78:E78"/>
    <mergeCell ref="C79:E79"/>
    <mergeCell ref="C80:E80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49" t="s">
        <v>7</v>
      </c>
      <c r="B2" s="48"/>
      <c r="C2" s="251"/>
      <c r="D2" s="251"/>
      <c r="E2" s="251"/>
      <c r="F2" s="251"/>
      <c r="G2" s="252"/>
    </row>
    <row r="3" spans="1:7" ht="24.95" customHeight="1" x14ac:dyDescent="0.2">
      <c r="A3" s="49" t="s">
        <v>8</v>
      </c>
      <c r="B3" s="48"/>
      <c r="C3" s="251"/>
      <c r="D3" s="251"/>
      <c r="E3" s="251"/>
      <c r="F3" s="251"/>
      <c r="G3" s="252"/>
    </row>
    <row r="4" spans="1:7" ht="24.95" customHeight="1" x14ac:dyDescent="0.2">
      <c r="A4" s="49" t="s">
        <v>9</v>
      </c>
      <c r="B4" s="48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+ZjXh2Bujtw1jP7jBIniyQHyNDyGheYFYqSL1QnotkAOd8JUH625+Sd2gExj6VTkQtHlpigOZLYOsyKW1Myfrg==" saltValue="ASeKxtmE9F5WyPbapZlKd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6" workbookViewId="0">
      <pane xSplit="1" topLeftCell="B1" activePane="topRight" state="frozen"/>
      <selection activeCell="A8" sqref="A8"/>
      <selection pane="topRight" sqref="A1:G1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128</v>
      </c>
      <c r="B1" s="255"/>
      <c r="C1" s="255"/>
      <c r="D1" s="255"/>
      <c r="E1" s="255"/>
      <c r="F1" s="255"/>
      <c r="G1" s="255"/>
      <c r="AG1" t="s">
        <v>129</v>
      </c>
    </row>
    <row r="2" spans="1:60" ht="25.15" customHeight="1" x14ac:dyDescent="0.2">
      <c r="A2" s="143" t="s">
        <v>7</v>
      </c>
      <c r="B2" s="48" t="s">
        <v>43</v>
      </c>
      <c r="C2" s="256" t="s">
        <v>44</v>
      </c>
      <c r="D2" s="257"/>
      <c r="E2" s="257"/>
      <c r="F2" s="257"/>
      <c r="G2" s="258"/>
      <c r="AG2" t="s">
        <v>130</v>
      </c>
    </row>
    <row r="3" spans="1:60" ht="25.15" customHeight="1" x14ac:dyDescent="0.2">
      <c r="A3" s="143" t="s">
        <v>8</v>
      </c>
      <c r="B3" s="48" t="s">
        <v>131</v>
      </c>
      <c r="C3" s="256" t="s">
        <v>132</v>
      </c>
      <c r="D3" s="257"/>
      <c r="E3" s="257"/>
      <c r="F3" s="257"/>
      <c r="G3" s="258"/>
      <c r="AC3" s="124" t="s">
        <v>133</v>
      </c>
      <c r="AG3" t="s">
        <v>134</v>
      </c>
    </row>
    <row r="4" spans="1:60" ht="25.15" customHeight="1" x14ac:dyDescent="0.2">
      <c r="A4" s="144" t="s">
        <v>9</v>
      </c>
      <c r="B4" s="145" t="s">
        <v>59</v>
      </c>
      <c r="C4" s="259" t="s">
        <v>60</v>
      </c>
      <c r="D4" s="260"/>
      <c r="E4" s="260"/>
      <c r="F4" s="260"/>
      <c r="G4" s="261"/>
      <c r="AG4" t="s">
        <v>135</v>
      </c>
    </row>
    <row r="5" spans="1:60" x14ac:dyDescent="0.2">
      <c r="D5" s="10"/>
    </row>
    <row r="6" spans="1:60" ht="38.25" x14ac:dyDescent="0.2">
      <c r="A6" s="147" t="s">
        <v>136</v>
      </c>
      <c r="B6" s="149" t="s">
        <v>137</v>
      </c>
      <c r="C6" s="149" t="s">
        <v>138</v>
      </c>
      <c r="D6" s="148" t="s">
        <v>139</v>
      </c>
      <c r="E6" s="147" t="s">
        <v>140</v>
      </c>
      <c r="F6" s="146" t="s">
        <v>141</v>
      </c>
      <c r="G6" s="147" t="s">
        <v>29</v>
      </c>
      <c r="H6" s="150" t="s">
        <v>30</v>
      </c>
      <c r="I6" s="150" t="s">
        <v>142</v>
      </c>
      <c r="J6" s="150" t="s">
        <v>31</v>
      </c>
      <c r="K6" s="150" t="s">
        <v>143</v>
      </c>
      <c r="L6" s="150" t="s">
        <v>144</v>
      </c>
      <c r="M6" s="150" t="s">
        <v>145</v>
      </c>
      <c r="N6" s="150" t="s">
        <v>146</v>
      </c>
      <c r="O6" s="150" t="s">
        <v>147</v>
      </c>
      <c r="P6" s="150" t="s">
        <v>148</v>
      </c>
      <c r="Q6" s="150" t="s">
        <v>149</v>
      </c>
      <c r="R6" s="150" t="s">
        <v>150</v>
      </c>
      <c r="S6" s="150" t="s">
        <v>151</v>
      </c>
      <c r="T6" s="150" t="s">
        <v>152</v>
      </c>
      <c r="U6" s="150" t="s">
        <v>153</v>
      </c>
      <c r="V6" s="150" t="s">
        <v>154</v>
      </c>
      <c r="W6" s="150" t="s">
        <v>155</v>
      </c>
      <c r="X6" s="150" t="s">
        <v>156</v>
      </c>
      <c r="Y6" s="150" t="s">
        <v>157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158</v>
      </c>
      <c r="B8" s="164" t="s">
        <v>126</v>
      </c>
      <c r="C8" s="178" t="s">
        <v>27</v>
      </c>
      <c r="D8" s="165"/>
      <c r="E8" s="166"/>
      <c r="F8" s="167"/>
      <c r="G8" s="167">
        <f>SUMIF(AG9:AG14,"&lt;&gt;NOR",G9:G14)</f>
        <v>15000</v>
      </c>
      <c r="H8" s="167"/>
      <c r="I8" s="167">
        <f>SUM(I9:I14)</f>
        <v>0</v>
      </c>
      <c r="J8" s="167"/>
      <c r="K8" s="167">
        <f>SUM(K9:K14)</f>
        <v>0</v>
      </c>
      <c r="L8" s="167"/>
      <c r="M8" s="167">
        <f>SUM(M9:M14)</f>
        <v>18150</v>
      </c>
      <c r="N8" s="166"/>
      <c r="O8" s="166">
        <f>SUM(O9:O14)</f>
        <v>0</v>
      </c>
      <c r="P8" s="166"/>
      <c r="Q8" s="166">
        <f>SUM(Q9:Q14)</f>
        <v>0</v>
      </c>
      <c r="R8" s="167"/>
      <c r="S8" s="167"/>
      <c r="T8" s="168"/>
      <c r="U8" s="162"/>
      <c r="V8" s="162">
        <f>SUM(V9:V14)</f>
        <v>0</v>
      </c>
      <c r="W8" s="162"/>
      <c r="X8" s="162"/>
      <c r="Y8" s="162"/>
      <c r="AG8" t="s">
        <v>159</v>
      </c>
    </row>
    <row r="9" spans="1:60" outlineLevel="1" x14ac:dyDescent="0.2">
      <c r="A9" s="170">
        <v>1</v>
      </c>
      <c r="B9" s="171" t="s">
        <v>160</v>
      </c>
      <c r="C9" s="179" t="s">
        <v>161</v>
      </c>
      <c r="D9" s="172" t="s">
        <v>162</v>
      </c>
      <c r="E9" s="173">
        <v>1</v>
      </c>
      <c r="F9" s="174">
        <v>5000</v>
      </c>
      <c r="G9" s="175">
        <f>ROUND(E9*F9,2)</f>
        <v>5000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6050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163</v>
      </c>
      <c r="T9" s="176" t="s">
        <v>164</v>
      </c>
      <c r="U9" s="161">
        <v>0</v>
      </c>
      <c r="V9" s="161">
        <f>ROUND(E9*U9,2)</f>
        <v>0</v>
      </c>
      <c r="W9" s="161"/>
      <c r="X9" s="161" t="s">
        <v>165</v>
      </c>
      <c r="Y9" s="161" t="s">
        <v>166</v>
      </c>
      <c r="Z9" s="151"/>
      <c r="AA9" s="151"/>
      <c r="AB9" s="151"/>
      <c r="AC9" s="151"/>
      <c r="AD9" s="151"/>
      <c r="AE9" s="151"/>
      <c r="AF9" s="151"/>
      <c r="AG9" s="151" t="s">
        <v>167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53" t="s">
        <v>168</v>
      </c>
      <c r="D10" s="254"/>
      <c r="E10" s="254"/>
      <c r="F10" s="254"/>
      <c r="G10" s="254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169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0">
        <v>2</v>
      </c>
      <c r="B11" s="171" t="s">
        <v>170</v>
      </c>
      <c r="C11" s="179" t="s">
        <v>171</v>
      </c>
      <c r="D11" s="172" t="s">
        <v>162</v>
      </c>
      <c r="E11" s="173">
        <v>1</v>
      </c>
      <c r="F11" s="174">
        <v>5000</v>
      </c>
      <c r="G11" s="175">
        <f>ROUND(E11*F11,2)</f>
        <v>5000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6050</v>
      </c>
      <c r="N11" s="173">
        <v>0</v>
      </c>
      <c r="O11" s="173">
        <f>ROUND(E11*N11,2)</f>
        <v>0</v>
      </c>
      <c r="P11" s="173">
        <v>0</v>
      </c>
      <c r="Q11" s="173">
        <f>ROUND(E11*P11,2)</f>
        <v>0</v>
      </c>
      <c r="R11" s="175"/>
      <c r="S11" s="175" t="s">
        <v>163</v>
      </c>
      <c r="T11" s="176" t="s">
        <v>164</v>
      </c>
      <c r="U11" s="161">
        <v>0</v>
      </c>
      <c r="V11" s="161">
        <f>ROUND(E11*U11,2)</f>
        <v>0</v>
      </c>
      <c r="W11" s="161"/>
      <c r="X11" s="161" t="s">
        <v>165</v>
      </c>
      <c r="Y11" s="161" t="s">
        <v>166</v>
      </c>
      <c r="Z11" s="151"/>
      <c r="AA11" s="151"/>
      <c r="AB11" s="151"/>
      <c r="AC11" s="151"/>
      <c r="AD11" s="151"/>
      <c r="AE11" s="151"/>
      <c r="AF11" s="151"/>
      <c r="AG11" s="151" t="s">
        <v>172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2" x14ac:dyDescent="0.2">
      <c r="A12" s="158"/>
      <c r="B12" s="159"/>
      <c r="C12" s="253" t="s">
        <v>173</v>
      </c>
      <c r="D12" s="254"/>
      <c r="E12" s="254"/>
      <c r="F12" s="254"/>
      <c r="G12" s="254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169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77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3</v>
      </c>
      <c r="B13" s="171" t="s">
        <v>174</v>
      </c>
      <c r="C13" s="179" t="s">
        <v>175</v>
      </c>
      <c r="D13" s="172" t="s">
        <v>162</v>
      </c>
      <c r="E13" s="173">
        <v>1</v>
      </c>
      <c r="F13" s="174">
        <v>5000</v>
      </c>
      <c r="G13" s="175">
        <f>ROUND(E13*F13,2)</f>
        <v>5000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6050</v>
      </c>
      <c r="N13" s="173">
        <v>0</v>
      </c>
      <c r="O13" s="173">
        <f>ROUND(E13*N13,2)</f>
        <v>0</v>
      </c>
      <c r="P13" s="173">
        <v>0</v>
      </c>
      <c r="Q13" s="173">
        <f>ROUND(E13*P13,2)</f>
        <v>0</v>
      </c>
      <c r="R13" s="175"/>
      <c r="S13" s="175" t="s">
        <v>163</v>
      </c>
      <c r="T13" s="176" t="s">
        <v>164</v>
      </c>
      <c r="U13" s="161">
        <v>0</v>
      </c>
      <c r="V13" s="161">
        <f>ROUND(E13*U13,2)</f>
        <v>0</v>
      </c>
      <c r="W13" s="161"/>
      <c r="X13" s="161" t="s">
        <v>165</v>
      </c>
      <c r="Y13" s="161" t="s">
        <v>166</v>
      </c>
      <c r="Z13" s="151"/>
      <c r="AA13" s="151"/>
      <c r="AB13" s="151"/>
      <c r="AC13" s="151"/>
      <c r="AD13" s="151"/>
      <c r="AE13" s="151"/>
      <c r="AF13" s="151"/>
      <c r="AG13" s="151" t="s">
        <v>167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253" t="s">
        <v>176</v>
      </c>
      <c r="D14" s="254"/>
      <c r="E14" s="254"/>
      <c r="F14" s="254"/>
      <c r="G14" s="254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169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63" t="s">
        <v>158</v>
      </c>
      <c r="B15" s="164" t="s">
        <v>127</v>
      </c>
      <c r="C15" s="178" t="s">
        <v>28</v>
      </c>
      <c r="D15" s="165"/>
      <c r="E15" s="166"/>
      <c r="F15" s="167"/>
      <c r="G15" s="167">
        <f>SUMIF(AG16:AG25,"&lt;&gt;NOR",G16:G25)</f>
        <v>25000</v>
      </c>
      <c r="H15" s="167"/>
      <c r="I15" s="167">
        <f>SUM(I16:I25)</f>
        <v>0</v>
      </c>
      <c r="J15" s="167"/>
      <c r="K15" s="167">
        <f>SUM(K16:K25)</f>
        <v>0</v>
      </c>
      <c r="L15" s="167"/>
      <c r="M15" s="167">
        <f>SUM(M16:M25)</f>
        <v>30250</v>
      </c>
      <c r="N15" s="166"/>
      <c r="O15" s="166">
        <f>SUM(O16:O25)</f>
        <v>0</v>
      </c>
      <c r="P15" s="166"/>
      <c r="Q15" s="166">
        <f>SUM(Q16:Q25)</f>
        <v>0</v>
      </c>
      <c r="R15" s="167"/>
      <c r="S15" s="167"/>
      <c r="T15" s="168"/>
      <c r="U15" s="162"/>
      <c r="V15" s="162">
        <f>SUM(V16:V25)</f>
        <v>0</v>
      </c>
      <c r="W15" s="162"/>
      <c r="X15" s="162"/>
      <c r="Y15" s="162"/>
      <c r="AG15" t="s">
        <v>159</v>
      </c>
    </row>
    <row r="16" spans="1:60" outlineLevel="1" x14ac:dyDescent="0.2">
      <c r="A16" s="170">
        <v>4</v>
      </c>
      <c r="B16" s="171" t="s">
        <v>177</v>
      </c>
      <c r="C16" s="179" t="s">
        <v>178</v>
      </c>
      <c r="D16" s="172" t="s">
        <v>162</v>
      </c>
      <c r="E16" s="173">
        <v>1</v>
      </c>
      <c r="F16" s="174">
        <v>5000</v>
      </c>
      <c r="G16" s="175">
        <f>ROUND(E16*F16,2)</f>
        <v>5000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6050</v>
      </c>
      <c r="N16" s="173">
        <v>0</v>
      </c>
      <c r="O16" s="173">
        <f>ROUND(E16*N16,2)</f>
        <v>0</v>
      </c>
      <c r="P16" s="173">
        <v>0</v>
      </c>
      <c r="Q16" s="173">
        <f>ROUND(E16*P16,2)</f>
        <v>0</v>
      </c>
      <c r="R16" s="175"/>
      <c r="S16" s="175" t="s">
        <v>163</v>
      </c>
      <c r="T16" s="176" t="s">
        <v>164</v>
      </c>
      <c r="U16" s="161">
        <v>0</v>
      </c>
      <c r="V16" s="161">
        <f>ROUND(E16*U16,2)</f>
        <v>0</v>
      </c>
      <c r="W16" s="161"/>
      <c r="X16" s="161" t="s">
        <v>165</v>
      </c>
      <c r="Y16" s="161" t="s">
        <v>166</v>
      </c>
      <c r="Z16" s="151"/>
      <c r="AA16" s="151"/>
      <c r="AB16" s="151"/>
      <c r="AC16" s="151"/>
      <c r="AD16" s="151"/>
      <c r="AE16" s="151"/>
      <c r="AF16" s="151"/>
      <c r="AG16" s="151" t="s">
        <v>179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">
      <c r="A17" s="158"/>
      <c r="B17" s="159"/>
      <c r="C17" s="253" t="s">
        <v>180</v>
      </c>
      <c r="D17" s="254"/>
      <c r="E17" s="254"/>
      <c r="F17" s="254"/>
      <c r="G17" s="254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169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0">
        <v>5</v>
      </c>
      <c r="B18" s="171" t="s">
        <v>181</v>
      </c>
      <c r="C18" s="179" t="s">
        <v>182</v>
      </c>
      <c r="D18" s="172" t="s">
        <v>162</v>
      </c>
      <c r="E18" s="173">
        <v>1</v>
      </c>
      <c r="F18" s="174">
        <v>5000</v>
      </c>
      <c r="G18" s="175">
        <f>ROUND(E18*F18,2)</f>
        <v>5000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6050</v>
      </c>
      <c r="N18" s="173">
        <v>0</v>
      </c>
      <c r="O18" s="173">
        <f>ROUND(E18*N18,2)</f>
        <v>0</v>
      </c>
      <c r="P18" s="173">
        <v>0</v>
      </c>
      <c r="Q18" s="173">
        <f>ROUND(E18*P18,2)</f>
        <v>0</v>
      </c>
      <c r="R18" s="175"/>
      <c r="S18" s="175" t="s">
        <v>163</v>
      </c>
      <c r="T18" s="176" t="s">
        <v>164</v>
      </c>
      <c r="U18" s="161">
        <v>0</v>
      </c>
      <c r="V18" s="161">
        <f>ROUND(E18*U18,2)</f>
        <v>0</v>
      </c>
      <c r="W18" s="161"/>
      <c r="X18" s="161" t="s">
        <v>165</v>
      </c>
      <c r="Y18" s="161" t="s">
        <v>166</v>
      </c>
      <c r="Z18" s="151"/>
      <c r="AA18" s="151"/>
      <c r="AB18" s="151"/>
      <c r="AC18" s="151"/>
      <c r="AD18" s="151"/>
      <c r="AE18" s="151"/>
      <c r="AF18" s="151"/>
      <c r="AG18" s="151" t="s">
        <v>179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2" x14ac:dyDescent="0.2">
      <c r="A19" s="158"/>
      <c r="B19" s="159"/>
      <c r="C19" s="253" t="s">
        <v>183</v>
      </c>
      <c r="D19" s="254"/>
      <c r="E19" s="254"/>
      <c r="F19" s="254"/>
      <c r="G19" s="254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169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77" t="str">
        <f>C19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0">
        <v>6</v>
      </c>
      <c r="B20" s="171" t="s">
        <v>184</v>
      </c>
      <c r="C20" s="179" t="s">
        <v>185</v>
      </c>
      <c r="D20" s="172" t="s">
        <v>162</v>
      </c>
      <c r="E20" s="173">
        <v>1</v>
      </c>
      <c r="F20" s="174">
        <v>5000</v>
      </c>
      <c r="G20" s="175">
        <f>ROUND(E20*F20,2)</f>
        <v>5000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6050</v>
      </c>
      <c r="N20" s="173">
        <v>0</v>
      </c>
      <c r="O20" s="173">
        <f>ROUND(E20*N20,2)</f>
        <v>0</v>
      </c>
      <c r="P20" s="173">
        <v>0</v>
      </c>
      <c r="Q20" s="173">
        <f>ROUND(E20*P20,2)</f>
        <v>0</v>
      </c>
      <c r="R20" s="175"/>
      <c r="S20" s="175" t="s">
        <v>163</v>
      </c>
      <c r="T20" s="176" t="s">
        <v>164</v>
      </c>
      <c r="U20" s="161">
        <v>0</v>
      </c>
      <c r="V20" s="161">
        <f>ROUND(E20*U20,2)</f>
        <v>0</v>
      </c>
      <c r="W20" s="161"/>
      <c r="X20" s="161" t="s">
        <v>165</v>
      </c>
      <c r="Y20" s="161" t="s">
        <v>166</v>
      </c>
      <c r="Z20" s="151"/>
      <c r="AA20" s="151"/>
      <c r="AB20" s="151"/>
      <c r="AC20" s="151"/>
      <c r="AD20" s="151"/>
      <c r="AE20" s="151"/>
      <c r="AF20" s="151"/>
      <c r="AG20" s="151" t="s">
        <v>179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33.75" outlineLevel="2" x14ac:dyDescent="0.2">
      <c r="A21" s="158"/>
      <c r="B21" s="159"/>
      <c r="C21" s="253" t="s">
        <v>186</v>
      </c>
      <c r="D21" s="254"/>
      <c r="E21" s="254"/>
      <c r="F21" s="254"/>
      <c r="G21" s="254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169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7" t="str">
        <f>C21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0">
        <v>7</v>
      </c>
      <c r="B22" s="171" t="s">
        <v>187</v>
      </c>
      <c r="C22" s="179" t="s">
        <v>188</v>
      </c>
      <c r="D22" s="172" t="s">
        <v>162</v>
      </c>
      <c r="E22" s="173">
        <v>1</v>
      </c>
      <c r="F22" s="174">
        <v>5000</v>
      </c>
      <c r="G22" s="175">
        <f>ROUND(E22*F22,2)</f>
        <v>5000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6050</v>
      </c>
      <c r="N22" s="173">
        <v>0</v>
      </c>
      <c r="O22" s="173">
        <f>ROUND(E22*N22,2)</f>
        <v>0</v>
      </c>
      <c r="P22" s="173">
        <v>0</v>
      </c>
      <c r="Q22" s="173">
        <f>ROUND(E22*P22,2)</f>
        <v>0</v>
      </c>
      <c r="R22" s="175"/>
      <c r="S22" s="175" t="s">
        <v>163</v>
      </c>
      <c r="T22" s="176" t="s">
        <v>164</v>
      </c>
      <c r="U22" s="161">
        <v>0</v>
      </c>
      <c r="V22" s="161">
        <f>ROUND(E22*U22,2)</f>
        <v>0</v>
      </c>
      <c r="W22" s="161"/>
      <c r="X22" s="161" t="s">
        <v>165</v>
      </c>
      <c r="Y22" s="161" t="s">
        <v>166</v>
      </c>
      <c r="Z22" s="151"/>
      <c r="AA22" s="151"/>
      <c r="AB22" s="151"/>
      <c r="AC22" s="151"/>
      <c r="AD22" s="151"/>
      <c r="AE22" s="151"/>
      <c r="AF22" s="151"/>
      <c r="AG22" s="151" t="s">
        <v>179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253" t="s">
        <v>189</v>
      </c>
      <c r="D23" s="254"/>
      <c r="E23" s="254"/>
      <c r="F23" s="254"/>
      <c r="G23" s="254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169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7" t="str">
        <f>C23</f>
        <v>Náklady zhotovitele, které vzniknou v souvislosti s povinnostmi zhotovitele při předání a převzetí díla.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0">
        <v>8</v>
      </c>
      <c r="B24" s="171" t="s">
        <v>190</v>
      </c>
      <c r="C24" s="179" t="s">
        <v>191</v>
      </c>
      <c r="D24" s="172" t="s">
        <v>162</v>
      </c>
      <c r="E24" s="173">
        <v>1</v>
      </c>
      <c r="F24" s="174">
        <v>5000</v>
      </c>
      <c r="G24" s="175">
        <f>ROUND(E24*F24,2)</f>
        <v>5000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6050</v>
      </c>
      <c r="N24" s="173">
        <v>0</v>
      </c>
      <c r="O24" s="173">
        <f>ROUND(E24*N24,2)</f>
        <v>0</v>
      </c>
      <c r="P24" s="173">
        <v>0</v>
      </c>
      <c r="Q24" s="173">
        <f>ROUND(E24*P24,2)</f>
        <v>0</v>
      </c>
      <c r="R24" s="175"/>
      <c r="S24" s="175" t="s">
        <v>163</v>
      </c>
      <c r="T24" s="176" t="s">
        <v>164</v>
      </c>
      <c r="U24" s="161">
        <v>0</v>
      </c>
      <c r="V24" s="161">
        <f>ROUND(E24*U24,2)</f>
        <v>0</v>
      </c>
      <c r="W24" s="161"/>
      <c r="X24" s="161" t="s">
        <v>165</v>
      </c>
      <c r="Y24" s="161" t="s">
        <v>166</v>
      </c>
      <c r="Z24" s="151"/>
      <c r="AA24" s="151"/>
      <c r="AB24" s="151"/>
      <c r="AC24" s="151"/>
      <c r="AD24" s="151"/>
      <c r="AE24" s="151"/>
      <c r="AF24" s="151"/>
      <c r="AG24" s="151" t="s">
        <v>179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2" x14ac:dyDescent="0.2">
      <c r="A25" s="158"/>
      <c r="B25" s="159"/>
      <c r="C25" s="253" t="s">
        <v>192</v>
      </c>
      <c r="D25" s="254"/>
      <c r="E25" s="254"/>
      <c r="F25" s="254"/>
      <c r="G25" s="254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169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77" t="str">
        <f>C25</f>
        <v>Náklady na vyhotovení dokumentace skutečného provedení stavby a její předání objednateli v požadované formě a požadovaném počtu.</v>
      </c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3"/>
      <c r="B26" s="4"/>
      <c r="C26" s="18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15</v>
      </c>
      <c r="AF26">
        <v>21</v>
      </c>
      <c r="AG26" t="s">
        <v>144</v>
      </c>
    </row>
    <row r="27" spans="1:60" x14ac:dyDescent="0.2">
      <c r="A27" s="154"/>
      <c r="B27" s="155" t="s">
        <v>29</v>
      </c>
      <c r="C27" s="181"/>
      <c r="D27" s="156"/>
      <c r="E27" s="157"/>
      <c r="F27" s="157"/>
      <c r="G27" s="169">
        <f>G8+G15</f>
        <v>40000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40000</v>
      </c>
      <c r="AG27" t="s">
        <v>193</v>
      </c>
    </row>
    <row r="28" spans="1:60" x14ac:dyDescent="0.2">
      <c r="C28" s="182"/>
      <c r="D28" s="10"/>
      <c r="AG28" t="s">
        <v>194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JQw65vv1+WrefO0ODdsrSaCNaxloMofqBmcH2SyuL529K6aOJMcDM+zBBCfxybZx0ygfuUxI5pZUp6NzpOTig==" saltValue="DGZJCuTGg/l1osY+SDFnQw==" spinCount="100000" sheet="1" formatRows="0"/>
  <mergeCells count="12">
    <mergeCell ref="C25:G25"/>
    <mergeCell ref="A1:G1"/>
    <mergeCell ref="C2:G2"/>
    <mergeCell ref="C3:G3"/>
    <mergeCell ref="C4:G4"/>
    <mergeCell ref="C10:G10"/>
    <mergeCell ref="C12:G12"/>
    <mergeCell ref="C14:G14"/>
    <mergeCell ref="C17:G17"/>
    <mergeCell ref="C19:G19"/>
    <mergeCell ref="C21:G21"/>
    <mergeCell ref="C23:G23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16" workbookViewId="0">
      <pane xSplit="1" topLeftCell="B1" activePane="topRight" state="frozen"/>
      <selection activeCell="A8" sqref="A8"/>
      <selection pane="topRight" sqref="A1:G1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195</v>
      </c>
      <c r="B1" s="255"/>
      <c r="C1" s="255"/>
      <c r="D1" s="255"/>
      <c r="E1" s="255"/>
      <c r="F1" s="255"/>
      <c r="G1" s="255"/>
      <c r="AG1" t="s">
        <v>129</v>
      </c>
    </row>
    <row r="2" spans="1:60" ht="25.15" customHeight="1" x14ac:dyDescent="0.2">
      <c r="A2" s="143" t="s">
        <v>7</v>
      </c>
      <c r="B2" s="48" t="s">
        <v>43</v>
      </c>
      <c r="C2" s="256" t="s">
        <v>44</v>
      </c>
      <c r="D2" s="257"/>
      <c r="E2" s="257"/>
      <c r="F2" s="257"/>
      <c r="G2" s="258"/>
      <c r="AG2" t="s">
        <v>130</v>
      </c>
    </row>
    <row r="3" spans="1:60" ht="25.15" customHeight="1" x14ac:dyDescent="0.2">
      <c r="A3" s="143" t="s">
        <v>8</v>
      </c>
      <c r="B3" s="48" t="s">
        <v>62</v>
      </c>
      <c r="C3" s="256" t="s">
        <v>63</v>
      </c>
      <c r="D3" s="257"/>
      <c r="E3" s="257"/>
      <c r="F3" s="257"/>
      <c r="G3" s="258"/>
      <c r="AC3" s="124" t="s">
        <v>130</v>
      </c>
      <c r="AG3" t="s">
        <v>134</v>
      </c>
    </row>
    <row r="4" spans="1:60" ht="25.15" customHeight="1" x14ac:dyDescent="0.2">
      <c r="A4" s="144" t="s">
        <v>9</v>
      </c>
      <c r="B4" s="145" t="s">
        <v>64</v>
      </c>
      <c r="C4" s="259" t="s">
        <v>65</v>
      </c>
      <c r="D4" s="260"/>
      <c r="E4" s="260"/>
      <c r="F4" s="260"/>
      <c r="G4" s="261"/>
      <c r="AG4" t="s">
        <v>135</v>
      </c>
    </row>
    <row r="5" spans="1:60" x14ac:dyDescent="0.2">
      <c r="D5" s="10"/>
    </row>
    <row r="6" spans="1:60" ht="38.25" x14ac:dyDescent="0.2">
      <c r="A6" s="147" t="s">
        <v>136</v>
      </c>
      <c r="B6" s="149" t="s">
        <v>137</v>
      </c>
      <c r="C6" s="149" t="s">
        <v>138</v>
      </c>
      <c r="D6" s="148" t="s">
        <v>139</v>
      </c>
      <c r="E6" s="147" t="s">
        <v>140</v>
      </c>
      <c r="F6" s="146" t="s">
        <v>141</v>
      </c>
      <c r="G6" s="147" t="s">
        <v>29</v>
      </c>
      <c r="H6" s="150" t="s">
        <v>30</v>
      </c>
      <c r="I6" s="150" t="s">
        <v>142</v>
      </c>
      <c r="J6" s="150" t="s">
        <v>31</v>
      </c>
      <c r="K6" s="150" t="s">
        <v>143</v>
      </c>
      <c r="L6" s="150" t="s">
        <v>144</v>
      </c>
      <c r="M6" s="150" t="s">
        <v>145</v>
      </c>
      <c r="N6" s="150" t="s">
        <v>146</v>
      </c>
      <c r="O6" s="150" t="s">
        <v>147</v>
      </c>
      <c r="P6" s="150" t="s">
        <v>148</v>
      </c>
      <c r="Q6" s="150" t="s">
        <v>149</v>
      </c>
      <c r="R6" s="150" t="s">
        <v>150</v>
      </c>
      <c r="S6" s="150" t="s">
        <v>151</v>
      </c>
      <c r="T6" s="150" t="s">
        <v>152</v>
      </c>
      <c r="U6" s="150" t="s">
        <v>153</v>
      </c>
      <c r="V6" s="150" t="s">
        <v>154</v>
      </c>
      <c r="W6" s="150" t="s">
        <v>155</v>
      </c>
      <c r="X6" s="150" t="s">
        <v>156</v>
      </c>
      <c r="Y6" s="150" t="s">
        <v>157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158</v>
      </c>
      <c r="B8" s="164" t="s">
        <v>81</v>
      </c>
      <c r="C8" s="178" t="s">
        <v>82</v>
      </c>
      <c r="D8" s="165"/>
      <c r="E8" s="166"/>
      <c r="F8" s="167"/>
      <c r="G8" s="167">
        <f>SUMIF(AG9:AG11,"&lt;&gt;NOR",G9:G11)</f>
        <v>10000</v>
      </c>
      <c r="H8" s="167"/>
      <c r="I8" s="167">
        <f>SUM(I9:I11)</f>
        <v>0</v>
      </c>
      <c r="J8" s="167"/>
      <c r="K8" s="167">
        <f>SUM(K9:K11)</f>
        <v>0</v>
      </c>
      <c r="L8" s="167"/>
      <c r="M8" s="167">
        <f>SUM(M9:M11)</f>
        <v>12100</v>
      </c>
      <c r="N8" s="166"/>
      <c r="O8" s="166">
        <f>SUM(O9:O11)</f>
        <v>0.14000000000000001</v>
      </c>
      <c r="P8" s="166"/>
      <c r="Q8" s="166">
        <f>SUM(Q9:Q11)</f>
        <v>0</v>
      </c>
      <c r="R8" s="167"/>
      <c r="S8" s="167"/>
      <c r="T8" s="168"/>
      <c r="U8" s="162"/>
      <c r="V8" s="162">
        <f>SUM(V9:V11)</f>
        <v>30</v>
      </c>
      <c r="W8" s="162"/>
      <c r="X8" s="162"/>
      <c r="Y8" s="162"/>
      <c r="AG8" t="s">
        <v>159</v>
      </c>
    </row>
    <row r="9" spans="1:60" outlineLevel="1" x14ac:dyDescent="0.2">
      <c r="A9" s="170">
        <v>1</v>
      </c>
      <c r="B9" s="171" t="s">
        <v>81</v>
      </c>
      <c r="C9" s="179" t="s">
        <v>196</v>
      </c>
      <c r="D9" s="172" t="s">
        <v>197</v>
      </c>
      <c r="E9" s="173">
        <v>1</v>
      </c>
      <c r="F9" s="174">
        <v>10000</v>
      </c>
      <c r="G9" s="175">
        <f>ROUND(E9*F9,2)</f>
        <v>10000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12100</v>
      </c>
      <c r="N9" s="173">
        <v>0.14369000000000001</v>
      </c>
      <c r="O9" s="173">
        <f>ROUND(E9*N9,2)</f>
        <v>0.14000000000000001</v>
      </c>
      <c r="P9" s="173">
        <v>0</v>
      </c>
      <c r="Q9" s="173">
        <f>ROUND(E9*P9,2)</f>
        <v>0</v>
      </c>
      <c r="R9" s="175"/>
      <c r="S9" s="175" t="s">
        <v>198</v>
      </c>
      <c r="T9" s="176" t="s">
        <v>164</v>
      </c>
      <c r="U9" s="161">
        <v>30</v>
      </c>
      <c r="V9" s="161">
        <f>ROUND(E9*U9,2)</f>
        <v>30</v>
      </c>
      <c r="W9" s="161"/>
      <c r="X9" s="161" t="s">
        <v>199</v>
      </c>
      <c r="Y9" s="161" t="s">
        <v>166</v>
      </c>
      <c r="Z9" s="151"/>
      <c r="AA9" s="151"/>
      <c r="AB9" s="151"/>
      <c r="AC9" s="151"/>
      <c r="AD9" s="151"/>
      <c r="AE9" s="151"/>
      <c r="AF9" s="151"/>
      <c r="AG9" s="151" t="s">
        <v>200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53" t="s">
        <v>201</v>
      </c>
      <c r="D10" s="254"/>
      <c r="E10" s="254"/>
      <c r="F10" s="254"/>
      <c r="G10" s="254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169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194" t="s">
        <v>202</v>
      </c>
      <c r="D11" s="183"/>
      <c r="E11" s="184">
        <v>1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203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63" t="s">
        <v>158</v>
      </c>
      <c r="B12" s="164" t="s">
        <v>83</v>
      </c>
      <c r="C12" s="178" t="s">
        <v>84</v>
      </c>
      <c r="D12" s="165"/>
      <c r="E12" s="166"/>
      <c r="F12" s="167"/>
      <c r="G12" s="167">
        <f>SUMIF(AG13:AG18,"&lt;&gt;NOR",G13:G18)</f>
        <v>43865.420000000006</v>
      </c>
      <c r="H12" s="167"/>
      <c r="I12" s="167">
        <f>SUM(I13:I18)</f>
        <v>0</v>
      </c>
      <c r="J12" s="167"/>
      <c r="K12" s="167">
        <f>SUM(K13:K18)</f>
        <v>0</v>
      </c>
      <c r="L12" s="167"/>
      <c r="M12" s="167">
        <f>SUM(M13:M18)</f>
        <v>53077.158199999998</v>
      </c>
      <c r="N12" s="166"/>
      <c r="O12" s="166">
        <f>SUM(O13:O18)</f>
        <v>0.59</v>
      </c>
      <c r="P12" s="166"/>
      <c r="Q12" s="166">
        <f>SUM(Q13:Q18)</f>
        <v>0.69</v>
      </c>
      <c r="R12" s="167"/>
      <c r="S12" s="167"/>
      <c r="T12" s="168"/>
      <c r="U12" s="162"/>
      <c r="V12" s="162">
        <f>SUM(V13:V18)</f>
        <v>50.96</v>
      </c>
      <c r="W12" s="162"/>
      <c r="X12" s="162"/>
      <c r="Y12" s="162"/>
      <c r="AG12" t="s">
        <v>159</v>
      </c>
    </row>
    <row r="13" spans="1:60" ht="33.75" outlineLevel="1" x14ac:dyDescent="0.2">
      <c r="A13" s="170">
        <v>2</v>
      </c>
      <c r="B13" s="171" t="s">
        <v>204</v>
      </c>
      <c r="C13" s="179" t="s">
        <v>205</v>
      </c>
      <c r="D13" s="172" t="s">
        <v>206</v>
      </c>
      <c r="E13" s="173">
        <v>49.475999999999999</v>
      </c>
      <c r="F13" s="174">
        <v>745</v>
      </c>
      <c r="G13" s="175">
        <f>ROUND(E13*F13,2)</f>
        <v>36859.620000000003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44600.140200000002</v>
      </c>
      <c r="N13" s="173">
        <v>1.1990000000000001E-2</v>
      </c>
      <c r="O13" s="173">
        <f>ROUND(E13*N13,2)</f>
        <v>0.59</v>
      </c>
      <c r="P13" s="173">
        <v>0</v>
      </c>
      <c r="Q13" s="173">
        <f>ROUND(E13*P13,2)</f>
        <v>0</v>
      </c>
      <c r="R13" s="175" t="s">
        <v>207</v>
      </c>
      <c r="S13" s="175" t="s">
        <v>163</v>
      </c>
      <c r="T13" s="176" t="s">
        <v>163</v>
      </c>
      <c r="U13" s="161">
        <v>0.77</v>
      </c>
      <c r="V13" s="161">
        <f>ROUND(E13*U13,2)</f>
        <v>38.1</v>
      </c>
      <c r="W13" s="161"/>
      <c r="X13" s="161" t="s">
        <v>199</v>
      </c>
      <c r="Y13" s="161" t="s">
        <v>166</v>
      </c>
      <c r="Z13" s="151"/>
      <c r="AA13" s="151"/>
      <c r="AB13" s="151"/>
      <c r="AC13" s="151"/>
      <c r="AD13" s="151"/>
      <c r="AE13" s="151"/>
      <c r="AF13" s="151"/>
      <c r="AG13" s="151" t="s">
        <v>200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194" t="s">
        <v>208</v>
      </c>
      <c r="D14" s="183"/>
      <c r="E14" s="184">
        <v>49.475999999999999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203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3</v>
      </c>
      <c r="B15" s="171" t="s">
        <v>209</v>
      </c>
      <c r="C15" s="179" t="s">
        <v>210</v>
      </c>
      <c r="D15" s="172" t="s">
        <v>206</v>
      </c>
      <c r="E15" s="173">
        <v>49.475999999999999</v>
      </c>
      <c r="F15" s="174">
        <v>70.8</v>
      </c>
      <c r="G15" s="175">
        <f>ROUND(E15*F15,2)</f>
        <v>3502.9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4238.509</v>
      </c>
      <c r="N15" s="173">
        <v>0</v>
      </c>
      <c r="O15" s="173">
        <f>ROUND(E15*N15,2)</f>
        <v>0</v>
      </c>
      <c r="P15" s="173">
        <v>2E-3</v>
      </c>
      <c r="Q15" s="173">
        <f>ROUND(E15*P15,2)</f>
        <v>0.1</v>
      </c>
      <c r="R15" s="175" t="s">
        <v>211</v>
      </c>
      <c r="S15" s="175" t="s">
        <v>163</v>
      </c>
      <c r="T15" s="176" t="s">
        <v>163</v>
      </c>
      <c r="U15" s="161">
        <v>0.13</v>
      </c>
      <c r="V15" s="161">
        <f>ROUND(E15*U15,2)</f>
        <v>6.43</v>
      </c>
      <c r="W15" s="161"/>
      <c r="X15" s="161" t="s">
        <v>199</v>
      </c>
      <c r="Y15" s="161" t="s">
        <v>166</v>
      </c>
      <c r="Z15" s="151"/>
      <c r="AA15" s="151"/>
      <c r="AB15" s="151"/>
      <c r="AC15" s="151"/>
      <c r="AD15" s="151"/>
      <c r="AE15" s="151"/>
      <c r="AF15" s="151"/>
      <c r="AG15" s="151" t="s">
        <v>200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194" t="s">
        <v>208</v>
      </c>
      <c r="D16" s="183"/>
      <c r="E16" s="184">
        <v>49.475999999999999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203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0">
        <v>4</v>
      </c>
      <c r="B17" s="171" t="s">
        <v>212</v>
      </c>
      <c r="C17" s="179" t="s">
        <v>213</v>
      </c>
      <c r="D17" s="172" t="s">
        <v>206</v>
      </c>
      <c r="E17" s="173">
        <v>49.475999999999999</v>
      </c>
      <c r="F17" s="174">
        <v>70.8</v>
      </c>
      <c r="G17" s="175">
        <f>ROUND(E17*F17,2)</f>
        <v>3502.9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4238.509</v>
      </c>
      <c r="N17" s="173">
        <v>0</v>
      </c>
      <c r="O17" s="173">
        <f>ROUND(E17*N17,2)</f>
        <v>0</v>
      </c>
      <c r="P17" s="173">
        <v>1.2E-2</v>
      </c>
      <c r="Q17" s="173">
        <f>ROUND(E17*P17,2)</f>
        <v>0.59</v>
      </c>
      <c r="R17" s="175" t="s">
        <v>211</v>
      </c>
      <c r="S17" s="175" t="s">
        <v>163</v>
      </c>
      <c r="T17" s="176" t="s">
        <v>163</v>
      </c>
      <c r="U17" s="161">
        <v>0.13</v>
      </c>
      <c r="V17" s="161">
        <f>ROUND(E17*U17,2)</f>
        <v>6.43</v>
      </c>
      <c r="W17" s="161"/>
      <c r="X17" s="161" t="s">
        <v>199</v>
      </c>
      <c r="Y17" s="161" t="s">
        <v>166</v>
      </c>
      <c r="Z17" s="151"/>
      <c r="AA17" s="151"/>
      <c r="AB17" s="151"/>
      <c r="AC17" s="151"/>
      <c r="AD17" s="151"/>
      <c r="AE17" s="151"/>
      <c r="AF17" s="151"/>
      <c r="AG17" s="151" t="s">
        <v>200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194" t="s">
        <v>208</v>
      </c>
      <c r="D18" s="183"/>
      <c r="E18" s="184">
        <v>49.475999999999999</v>
      </c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203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3" t="s">
        <v>158</v>
      </c>
      <c r="B19" s="164" t="s">
        <v>85</v>
      </c>
      <c r="C19" s="178" t="s">
        <v>86</v>
      </c>
      <c r="D19" s="165"/>
      <c r="E19" s="166"/>
      <c r="F19" s="167"/>
      <c r="G19" s="167">
        <f>SUMIF(AG20:AG38,"&lt;&gt;NOR",G20:G38)</f>
        <v>68997.47</v>
      </c>
      <c r="H19" s="167"/>
      <c r="I19" s="167">
        <f>SUM(I20:I38)</f>
        <v>0</v>
      </c>
      <c r="J19" s="167"/>
      <c r="K19" s="167">
        <f>SUM(K20:K38)</f>
        <v>0</v>
      </c>
      <c r="L19" s="167"/>
      <c r="M19" s="167">
        <f>SUM(M20:M38)</f>
        <v>83486.938699999999</v>
      </c>
      <c r="N19" s="166"/>
      <c r="O19" s="166">
        <f>SUM(O20:O38)</f>
        <v>0.6</v>
      </c>
      <c r="P19" s="166"/>
      <c r="Q19" s="166">
        <f>SUM(Q20:Q38)</f>
        <v>0.03</v>
      </c>
      <c r="R19" s="167"/>
      <c r="S19" s="167"/>
      <c r="T19" s="168"/>
      <c r="U19" s="162"/>
      <c r="V19" s="162">
        <f>SUM(V20:V38)</f>
        <v>63.71</v>
      </c>
      <c r="W19" s="162"/>
      <c r="X19" s="162"/>
      <c r="Y19" s="162"/>
      <c r="AG19" t="s">
        <v>159</v>
      </c>
    </row>
    <row r="20" spans="1:60" ht="22.5" outlineLevel="1" x14ac:dyDescent="0.2">
      <c r="A20" s="170">
        <v>5</v>
      </c>
      <c r="B20" s="171" t="s">
        <v>214</v>
      </c>
      <c r="C20" s="179" t="s">
        <v>215</v>
      </c>
      <c r="D20" s="172" t="s">
        <v>206</v>
      </c>
      <c r="E20" s="173">
        <v>3.0605000000000002</v>
      </c>
      <c r="F20" s="174">
        <v>388</v>
      </c>
      <c r="G20" s="175">
        <f>ROUND(E20*F20,2)</f>
        <v>1187.47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1436.8387</v>
      </c>
      <c r="N20" s="173">
        <v>0.1231</v>
      </c>
      <c r="O20" s="173">
        <f>ROUND(E20*N20,2)</f>
        <v>0.38</v>
      </c>
      <c r="P20" s="173">
        <v>0</v>
      </c>
      <c r="Q20" s="173">
        <f>ROUND(E20*P20,2)</f>
        <v>0</v>
      </c>
      <c r="R20" s="175" t="s">
        <v>207</v>
      </c>
      <c r="S20" s="175" t="s">
        <v>163</v>
      </c>
      <c r="T20" s="176" t="s">
        <v>163</v>
      </c>
      <c r="U20" s="161">
        <v>0.45</v>
      </c>
      <c r="V20" s="161">
        <f>ROUND(E20*U20,2)</f>
        <v>1.38</v>
      </c>
      <c r="W20" s="161"/>
      <c r="X20" s="161" t="s">
        <v>199</v>
      </c>
      <c r="Y20" s="161" t="s">
        <v>166</v>
      </c>
      <c r="Z20" s="151"/>
      <c r="AA20" s="151"/>
      <c r="AB20" s="151"/>
      <c r="AC20" s="151"/>
      <c r="AD20" s="151"/>
      <c r="AE20" s="151"/>
      <c r="AF20" s="151"/>
      <c r="AG20" s="151" t="s">
        <v>200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2" x14ac:dyDescent="0.2">
      <c r="A21" s="158"/>
      <c r="B21" s="159"/>
      <c r="C21" s="262" t="s">
        <v>216</v>
      </c>
      <c r="D21" s="263"/>
      <c r="E21" s="263"/>
      <c r="F21" s="263"/>
      <c r="G21" s="263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217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7" t="str">
        <f>C21</f>
        <v>na zdivu jako podklad např. pod izolaci, na parapetech z prefabrikovaných dílců, pod oplechování apod., vodorovný nebo ve spádu do 15°, hlazený dřevěným hladítkem,</v>
      </c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194" t="s">
        <v>218</v>
      </c>
      <c r="D22" s="183"/>
      <c r="E22" s="184">
        <v>0.32800000000000001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203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3" x14ac:dyDescent="0.2">
      <c r="A23" s="158"/>
      <c r="B23" s="159"/>
      <c r="C23" s="194" t="s">
        <v>219</v>
      </c>
      <c r="D23" s="183"/>
      <c r="E23" s="184">
        <v>0.78249999999999997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203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3" x14ac:dyDescent="0.2">
      <c r="A24" s="158"/>
      <c r="B24" s="159"/>
      <c r="C24" s="194" t="s">
        <v>220</v>
      </c>
      <c r="D24" s="183"/>
      <c r="E24" s="184">
        <v>1.95</v>
      </c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203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6</v>
      </c>
      <c r="B25" s="171" t="s">
        <v>221</v>
      </c>
      <c r="C25" s="179" t="s">
        <v>222</v>
      </c>
      <c r="D25" s="172" t="s">
        <v>223</v>
      </c>
      <c r="E25" s="173">
        <v>440</v>
      </c>
      <c r="F25" s="174">
        <v>90</v>
      </c>
      <c r="G25" s="175">
        <f>ROUND(E25*F25,2)</f>
        <v>39600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47916</v>
      </c>
      <c r="N25" s="173">
        <v>5.0000000000000001E-4</v>
      </c>
      <c r="O25" s="173">
        <f>ROUND(E25*N25,2)</f>
        <v>0.22</v>
      </c>
      <c r="P25" s="173">
        <v>0</v>
      </c>
      <c r="Q25" s="173">
        <f>ROUND(E25*P25,2)</f>
        <v>0</v>
      </c>
      <c r="R25" s="175"/>
      <c r="S25" s="175" t="s">
        <v>198</v>
      </c>
      <c r="T25" s="176" t="s">
        <v>164</v>
      </c>
      <c r="U25" s="161">
        <v>0</v>
      </c>
      <c r="V25" s="161">
        <f>ROUND(E25*U25,2)</f>
        <v>0</v>
      </c>
      <c r="W25" s="161"/>
      <c r="X25" s="161" t="s">
        <v>199</v>
      </c>
      <c r="Y25" s="161" t="s">
        <v>166</v>
      </c>
      <c r="Z25" s="151"/>
      <c r="AA25" s="151"/>
      <c r="AB25" s="151"/>
      <c r="AC25" s="151"/>
      <c r="AD25" s="151"/>
      <c r="AE25" s="151"/>
      <c r="AF25" s="151"/>
      <c r="AG25" s="151" t="s">
        <v>200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">
      <c r="A26" s="158"/>
      <c r="B26" s="159"/>
      <c r="C26" s="195" t="s">
        <v>224</v>
      </c>
      <c r="D26" s="185"/>
      <c r="E26" s="186"/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203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 x14ac:dyDescent="0.2">
      <c r="A27" s="158"/>
      <c r="B27" s="159"/>
      <c r="C27" s="196" t="s">
        <v>225</v>
      </c>
      <c r="D27" s="185"/>
      <c r="E27" s="186">
        <v>436.66667000000001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203</v>
      </c>
      <c r="AH27" s="151">
        <v>2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">
      <c r="A28" s="158"/>
      <c r="B28" s="159"/>
      <c r="C28" s="195" t="s">
        <v>226</v>
      </c>
      <c r="D28" s="185"/>
      <c r="E28" s="186"/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203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3" x14ac:dyDescent="0.2">
      <c r="A29" s="158"/>
      <c r="B29" s="159"/>
      <c r="C29" s="194" t="s">
        <v>227</v>
      </c>
      <c r="D29" s="183"/>
      <c r="E29" s="184">
        <v>440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51"/>
      <c r="AA29" s="151"/>
      <c r="AB29" s="151"/>
      <c r="AC29" s="151"/>
      <c r="AD29" s="151"/>
      <c r="AE29" s="151"/>
      <c r="AF29" s="151"/>
      <c r="AG29" s="151" t="s">
        <v>203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0">
        <v>7</v>
      </c>
      <c r="B30" s="171" t="s">
        <v>228</v>
      </c>
      <c r="C30" s="179" t="s">
        <v>229</v>
      </c>
      <c r="D30" s="172" t="s">
        <v>206</v>
      </c>
      <c r="E30" s="173">
        <v>67.5</v>
      </c>
      <c r="F30" s="174">
        <v>350</v>
      </c>
      <c r="G30" s="175">
        <f>ROUND(E30*F30,2)</f>
        <v>23625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28586.25</v>
      </c>
      <c r="N30" s="173">
        <v>0</v>
      </c>
      <c r="O30" s="173">
        <f>ROUND(E30*N30,2)</f>
        <v>0</v>
      </c>
      <c r="P30" s="173">
        <v>0</v>
      </c>
      <c r="Q30" s="173">
        <f>ROUND(E30*P30,2)</f>
        <v>0</v>
      </c>
      <c r="R30" s="175"/>
      <c r="S30" s="175" t="s">
        <v>198</v>
      </c>
      <c r="T30" s="176" t="s">
        <v>230</v>
      </c>
      <c r="U30" s="161">
        <v>0.05</v>
      </c>
      <c r="V30" s="161">
        <f>ROUND(E30*U30,2)</f>
        <v>3.38</v>
      </c>
      <c r="W30" s="161"/>
      <c r="X30" s="161" t="s">
        <v>199</v>
      </c>
      <c r="Y30" s="161" t="s">
        <v>166</v>
      </c>
      <c r="Z30" s="151"/>
      <c r="AA30" s="151"/>
      <c r="AB30" s="151"/>
      <c r="AC30" s="151"/>
      <c r="AD30" s="151"/>
      <c r="AE30" s="151"/>
      <c r="AF30" s="151"/>
      <c r="AG30" s="151" t="s">
        <v>200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194" t="s">
        <v>231</v>
      </c>
      <c r="D31" s="183"/>
      <c r="E31" s="184">
        <v>67.5</v>
      </c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203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8</v>
      </c>
      <c r="B32" s="171" t="s">
        <v>107</v>
      </c>
      <c r="C32" s="179" t="s">
        <v>232</v>
      </c>
      <c r="D32" s="172" t="s">
        <v>233</v>
      </c>
      <c r="E32" s="173">
        <v>65.5</v>
      </c>
      <c r="F32" s="174">
        <v>70</v>
      </c>
      <c r="G32" s="175">
        <f>ROUND(E32*F32,2)</f>
        <v>4585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5547.8499999999995</v>
      </c>
      <c r="N32" s="173">
        <v>0</v>
      </c>
      <c r="O32" s="173">
        <f>ROUND(E32*N32,2)</f>
        <v>0</v>
      </c>
      <c r="P32" s="173">
        <v>4.6000000000000001E-4</v>
      </c>
      <c r="Q32" s="173">
        <f>ROUND(E32*P32,2)</f>
        <v>0.03</v>
      </c>
      <c r="R32" s="175"/>
      <c r="S32" s="175" t="s">
        <v>198</v>
      </c>
      <c r="T32" s="176" t="s">
        <v>164</v>
      </c>
      <c r="U32" s="161">
        <v>0.9</v>
      </c>
      <c r="V32" s="161">
        <f>ROUND(E32*U32,2)</f>
        <v>58.95</v>
      </c>
      <c r="W32" s="161"/>
      <c r="X32" s="161" t="s">
        <v>199</v>
      </c>
      <c r="Y32" s="161" t="s">
        <v>166</v>
      </c>
      <c r="Z32" s="151"/>
      <c r="AA32" s="151"/>
      <c r="AB32" s="151"/>
      <c r="AC32" s="151"/>
      <c r="AD32" s="151"/>
      <c r="AE32" s="151"/>
      <c r="AF32" s="151"/>
      <c r="AG32" s="151" t="s">
        <v>200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2" x14ac:dyDescent="0.2">
      <c r="A33" s="158"/>
      <c r="B33" s="159"/>
      <c r="C33" s="195" t="s">
        <v>224</v>
      </c>
      <c r="D33" s="185"/>
      <c r="E33" s="186"/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203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 x14ac:dyDescent="0.2">
      <c r="A34" s="158"/>
      <c r="B34" s="159"/>
      <c r="C34" s="196" t="s">
        <v>234</v>
      </c>
      <c r="D34" s="185"/>
      <c r="E34" s="186">
        <v>15.65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203</v>
      </c>
      <c r="AH34" s="151">
        <v>2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 x14ac:dyDescent="0.2">
      <c r="A35" s="158"/>
      <c r="B35" s="159"/>
      <c r="C35" s="196" t="s">
        <v>235</v>
      </c>
      <c r="D35" s="185"/>
      <c r="E35" s="186">
        <v>4.0999999999999996</v>
      </c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203</v>
      </c>
      <c r="AH35" s="151">
        <v>2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3" x14ac:dyDescent="0.2">
      <c r="A36" s="158"/>
      <c r="B36" s="159"/>
      <c r="C36" s="195" t="s">
        <v>226</v>
      </c>
      <c r="D36" s="185"/>
      <c r="E36" s="186"/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203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194" t="s">
        <v>236</v>
      </c>
      <c r="D37" s="183"/>
      <c r="E37" s="184">
        <v>39.5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203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58"/>
      <c r="B38" s="159"/>
      <c r="C38" s="194" t="s">
        <v>237</v>
      </c>
      <c r="D38" s="183"/>
      <c r="E38" s="184">
        <v>26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203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3" t="s">
        <v>158</v>
      </c>
      <c r="B39" s="164" t="s">
        <v>87</v>
      </c>
      <c r="C39" s="178" t="s">
        <v>88</v>
      </c>
      <c r="D39" s="165"/>
      <c r="E39" s="166"/>
      <c r="F39" s="167"/>
      <c r="G39" s="167">
        <f>SUMIF(AG40:AG45,"&lt;&gt;NOR",G40:G45)</f>
        <v>38793.980000000003</v>
      </c>
      <c r="H39" s="167"/>
      <c r="I39" s="167">
        <f>SUM(I40:I45)</f>
        <v>0</v>
      </c>
      <c r="J39" s="167"/>
      <c r="K39" s="167">
        <f>SUM(K40:K45)</f>
        <v>0</v>
      </c>
      <c r="L39" s="167"/>
      <c r="M39" s="167">
        <f>SUM(M40:M45)</f>
        <v>46940.715800000005</v>
      </c>
      <c r="N39" s="166"/>
      <c r="O39" s="166">
        <f>SUM(O40:O45)</f>
        <v>0.35</v>
      </c>
      <c r="P39" s="166"/>
      <c r="Q39" s="166">
        <f>SUM(Q40:Q45)</f>
        <v>0</v>
      </c>
      <c r="R39" s="167"/>
      <c r="S39" s="167"/>
      <c r="T39" s="168"/>
      <c r="U39" s="162"/>
      <c r="V39" s="162">
        <f>SUM(V40:V45)</f>
        <v>46.42</v>
      </c>
      <c r="W39" s="162"/>
      <c r="X39" s="162"/>
      <c r="Y39" s="162"/>
      <c r="AG39" t="s">
        <v>159</v>
      </c>
    </row>
    <row r="40" spans="1:60" outlineLevel="1" x14ac:dyDescent="0.2">
      <c r="A40" s="170">
        <v>9</v>
      </c>
      <c r="B40" s="171" t="s">
        <v>238</v>
      </c>
      <c r="C40" s="179" t="s">
        <v>239</v>
      </c>
      <c r="D40" s="172" t="s">
        <v>206</v>
      </c>
      <c r="E40" s="173">
        <v>221.04832999999999</v>
      </c>
      <c r="F40" s="174">
        <v>175.5</v>
      </c>
      <c r="G40" s="175">
        <f>ROUND(E40*F40,2)</f>
        <v>38793.980000000003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46940.715800000005</v>
      </c>
      <c r="N40" s="173">
        <v>1.58E-3</v>
      </c>
      <c r="O40" s="173">
        <f>ROUND(E40*N40,2)</f>
        <v>0.35</v>
      </c>
      <c r="P40" s="173">
        <v>0</v>
      </c>
      <c r="Q40" s="173">
        <f>ROUND(E40*P40,2)</f>
        <v>0</v>
      </c>
      <c r="R40" s="175" t="s">
        <v>240</v>
      </c>
      <c r="S40" s="175" t="s">
        <v>163</v>
      </c>
      <c r="T40" s="176" t="s">
        <v>163</v>
      </c>
      <c r="U40" s="161">
        <v>0.21</v>
      </c>
      <c r="V40" s="161">
        <f>ROUND(E40*U40,2)</f>
        <v>46.42</v>
      </c>
      <c r="W40" s="161"/>
      <c r="X40" s="161" t="s">
        <v>199</v>
      </c>
      <c r="Y40" s="161" t="s">
        <v>166</v>
      </c>
      <c r="Z40" s="151"/>
      <c r="AA40" s="151"/>
      <c r="AB40" s="151"/>
      <c r="AC40" s="151"/>
      <c r="AD40" s="151"/>
      <c r="AE40" s="151"/>
      <c r="AF40" s="151"/>
      <c r="AG40" s="151" t="s">
        <v>200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2" x14ac:dyDescent="0.2">
      <c r="A41" s="158"/>
      <c r="B41" s="159"/>
      <c r="C41" s="194" t="s">
        <v>241</v>
      </c>
      <c r="D41" s="183"/>
      <c r="E41" s="184">
        <v>141.47</v>
      </c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203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3" x14ac:dyDescent="0.2">
      <c r="A42" s="158"/>
      <c r="B42" s="159"/>
      <c r="C42" s="194" t="s">
        <v>242</v>
      </c>
      <c r="D42" s="183"/>
      <c r="E42" s="184">
        <v>25.52</v>
      </c>
      <c r="F42" s="161"/>
      <c r="G42" s="1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203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3" x14ac:dyDescent="0.2">
      <c r="A43" s="158"/>
      <c r="B43" s="159"/>
      <c r="C43" s="194" t="s">
        <v>243</v>
      </c>
      <c r="D43" s="183"/>
      <c r="E43" s="184">
        <v>25.361329999999999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203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3" x14ac:dyDescent="0.2">
      <c r="A44" s="158"/>
      <c r="B44" s="159"/>
      <c r="C44" s="194" t="s">
        <v>244</v>
      </c>
      <c r="D44" s="183"/>
      <c r="E44" s="184">
        <v>16.625</v>
      </c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203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 x14ac:dyDescent="0.2">
      <c r="A45" s="158"/>
      <c r="B45" s="159"/>
      <c r="C45" s="194" t="s">
        <v>245</v>
      </c>
      <c r="D45" s="183"/>
      <c r="E45" s="184">
        <v>12.071999999999999</v>
      </c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203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63" t="s">
        <v>158</v>
      </c>
      <c r="B46" s="164" t="s">
        <v>89</v>
      </c>
      <c r="C46" s="178" t="s">
        <v>90</v>
      </c>
      <c r="D46" s="165"/>
      <c r="E46" s="166"/>
      <c r="F46" s="167"/>
      <c r="G46" s="167">
        <f>SUMIF(AG47:AG48,"&lt;&gt;NOR",G47:G48)</f>
        <v>47075</v>
      </c>
      <c r="H46" s="167"/>
      <c r="I46" s="167">
        <f>SUM(I47:I48)</f>
        <v>0</v>
      </c>
      <c r="J46" s="167"/>
      <c r="K46" s="167">
        <f>SUM(K47:K48)</f>
        <v>0</v>
      </c>
      <c r="L46" s="167"/>
      <c r="M46" s="167">
        <f>SUM(M47:M48)</f>
        <v>56960.75</v>
      </c>
      <c r="N46" s="166"/>
      <c r="O46" s="166">
        <f>SUM(O47:O48)</f>
        <v>0.01</v>
      </c>
      <c r="P46" s="166"/>
      <c r="Q46" s="166">
        <f>SUM(Q47:Q48)</f>
        <v>0</v>
      </c>
      <c r="R46" s="167"/>
      <c r="S46" s="167"/>
      <c r="T46" s="168"/>
      <c r="U46" s="162"/>
      <c r="V46" s="162">
        <f>SUM(V47:V48)</f>
        <v>107.8</v>
      </c>
      <c r="W46" s="162"/>
      <c r="X46" s="162"/>
      <c r="Y46" s="162"/>
      <c r="AG46" t="s">
        <v>159</v>
      </c>
    </row>
    <row r="47" spans="1:60" ht="56.25" outlineLevel="1" x14ac:dyDescent="0.2">
      <c r="A47" s="170">
        <v>10</v>
      </c>
      <c r="B47" s="171" t="s">
        <v>246</v>
      </c>
      <c r="C47" s="179" t="s">
        <v>247</v>
      </c>
      <c r="D47" s="172" t="s">
        <v>206</v>
      </c>
      <c r="E47" s="173">
        <v>350</v>
      </c>
      <c r="F47" s="174">
        <v>134.5</v>
      </c>
      <c r="G47" s="175">
        <f>ROUND(E47*F47,2)</f>
        <v>47075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56960.75</v>
      </c>
      <c r="N47" s="173">
        <v>4.0000000000000003E-5</v>
      </c>
      <c r="O47" s="173">
        <f>ROUND(E47*N47,2)</f>
        <v>0.01</v>
      </c>
      <c r="P47" s="173">
        <v>0</v>
      </c>
      <c r="Q47" s="173">
        <f>ROUND(E47*P47,2)</f>
        <v>0</v>
      </c>
      <c r="R47" s="175" t="s">
        <v>207</v>
      </c>
      <c r="S47" s="175" t="s">
        <v>163</v>
      </c>
      <c r="T47" s="176" t="s">
        <v>163</v>
      </c>
      <c r="U47" s="161">
        <v>0.308</v>
      </c>
      <c r="V47" s="161">
        <f>ROUND(E47*U47,2)</f>
        <v>107.8</v>
      </c>
      <c r="W47" s="161"/>
      <c r="X47" s="161" t="s">
        <v>199</v>
      </c>
      <c r="Y47" s="161" t="s">
        <v>166</v>
      </c>
      <c r="Z47" s="151"/>
      <c r="AA47" s="151"/>
      <c r="AB47" s="151"/>
      <c r="AC47" s="151"/>
      <c r="AD47" s="151"/>
      <c r="AE47" s="151"/>
      <c r="AF47" s="151"/>
      <c r="AG47" s="151" t="s">
        <v>200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2" x14ac:dyDescent="0.2">
      <c r="A48" s="158"/>
      <c r="B48" s="159"/>
      <c r="C48" s="194" t="s">
        <v>248</v>
      </c>
      <c r="D48" s="183"/>
      <c r="E48" s="184">
        <v>350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203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3" t="s">
        <v>158</v>
      </c>
      <c r="B49" s="164" t="s">
        <v>91</v>
      </c>
      <c r="C49" s="178" t="s">
        <v>92</v>
      </c>
      <c r="D49" s="165"/>
      <c r="E49" s="166"/>
      <c r="F49" s="167"/>
      <c r="G49" s="167">
        <f>SUMIF(AG50:AG93,"&lt;&gt;NOR",G50:G93)</f>
        <v>140631.21</v>
      </c>
      <c r="H49" s="167"/>
      <c r="I49" s="167">
        <f>SUM(I50:I93)</f>
        <v>0</v>
      </c>
      <c r="J49" s="167"/>
      <c r="K49" s="167">
        <f>SUM(K50:K93)</f>
        <v>0</v>
      </c>
      <c r="L49" s="167"/>
      <c r="M49" s="167">
        <f>SUM(M50:M93)</f>
        <v>170163.7641</v>
      </c>
      <c r="N49" s="166"/>
      <c r="O49" s="166">
        <f>SUM(O50:O93)</f>
        <v>12.829999999999998</v>
      </c>
      <c r="P49" s="166"/>
      <c r="Q49" s="166">
        <f>SUM(Q50:Q93)</f>
        <v>10.069999999999999</v>
      </c>
      <c r="R49" s="167"/>
      <c r="S49" s="167"/>
      <c r="T49" s="168"/>
      <c r="U49" s="162"/>
      <c r="V49" s="162">
        <f>SUM(V50:V93)</f>
        <v>2866.3</v>
      </c>
      <c r="W49" s="162"/>
      <c r="X49" s="162"/>
      <c r="Y49" s="162"/>
      <c r="AG49" t="s">
        <v>159</v>
      </c>
    </row>
    <row r="50" spans="1:60" ht="22.5" outlineLevel="1" x14ac:dyDescent="0.2">
      <c r="A50" s="170">
        <v>11</v>
      </c>
      <c r="B50" s="171" t="s">
        <v>249</v>
      </c>
      <c r="C50" s="179" t="s">
        <v>250</v>
      </c>
      <c r="D50" s="172" t="s">
        <v>206</v>
      </c>
      <c r="E50" s="173">
        <v>48.1</v>
      </c>
      <c r="F50" s="174">
        <v>139</v>
      </c>
      <c r="G50" s="175">
        <f>ROUND(E50*F50,2)</f>
        <v>6685.9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8089.9389999999994</v>
      </c>
      <c r="N50" s="173">
        <v>6.7000000000000002E-4</v>
      </c>
      <c r="O50" s="173">
        <f>ROUND(E50*N50,2)</f>
        <v>0.03</v>
      </c>
      <c r="P50" s="173">
        <v>0.14499999999999999</v>
      </c>
      <c r="Q50" s="173">
        <f>ROUND(E50*P50,2)</f>
        <v>6.97</v>
      </c>
      <c r="R50" s="175" t="s">
        <v>251</v>
      </c>
      <c r="S50" s="175" t="s">
        <v>163</v>
      </c>
      <c r="T50" s="176" t="s">
        <v>163</v>
      </c>
      <c r="U50" s="161">
        <v>0.27100000000000002</v>
      </c>
      <c r="V50" s="161">
        <f>ROUND(E50*U50,2)</f>
        <v>13.04</v>
      </c>
      <c r="W50" s="161"/>
      <c r="X50" s="161" t="s">
        <v>199</v>
      </c>
      <c r="Y50" s="161" t="s">
        <v>166</v>
      </c>
      <c r="Z50" s="151"/>
      <c r="AA50" s="151"/>
      <c r="AB50" s="151"/>
      <c r="AC50" s="151"/>
      <c r="AD50" s="151"/>
      <c r="AE50" s="151"/>
      <c r="AF50" s="151"/>
      <c r="AG50" s="151" t="s">
        <v>200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2" x14ac:dyDescent="0.2">
      <c r="A51" s="158"/>
      <c r="B51" s="159"/>
      <c r="C51" s="262" t="s">
        <v>252</v>
      </c>
      <c r="D51" s="263"/>
      <c r="E51" s="263"/>
      <c r="F51" s="263"/>
      <c r="G51" s="263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51"/>
      <c r="AA51" s="151"/>
      <c r="AB51" s="151"/>
      <c r="AC51" s="151"/>
      <c r="AD51" s="151"/>
      <c r="AE51" s="151"/>
      <c r="AF51" s="151"/>
      <c r="AG51" s="151" t="s">
        <v>217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77" t="str">
        <f>C51</f>
        <v>nebo vybourání otvorů jakýchkoliv rozměrů, včetně pomocného lešení o výšce podlahy do 1900 mm a pro zatížení do 1,5 kPa  (150 kg/m2),</v>
      </c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194" t="s">
        <v>253</v>
      </c>
      <c r="D52" s="183"/>
      <c r="E52" s="184">
        <v>48.1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203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0">
        <v>12</v>
      </c>
      <c r="B53" s="171" t="s">
        <v>254</v>
      </c>
      <c r="C53" s="179" t="s">
        <v>255</v>
      </c>
      <c r="D53" s="172" t="s">
        <v>223</v>
      </c>
      <c r="E53" s="173">
        <v>3</v>
      </c>
      <c r="F53" s="174">
        <v>19.600000000000001</v>
      </c>
      <c r="G53" s="175">
        <f>ROUND(E53*F53,2)</f>
        <v>58.8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71.147999999999996</v>
      </c>
      <c r="N53" s="173">
        <v>0</v>
      </c>
      <c r="O53" s="173">
        <f>ROUND(E53*N53,2)</f>
        <v>0</v>
      </c>
      <c r="P53" s="173">
        <v>0</v>
      </c>
      <c r="Q53" s="173">
        <f>ROUND(E53*P53,2)</f>
        <v>0</v>
      </c>
      <c r="R53" s="175" t="s">
        <v>251</v>
      </c>
      <c r="S53" s="175" t="s">
        <v>163</v>
      </c>
      <c r="T53" s="176" t="s">
        <v>163</v>
      </c>
      <c r="U53" s="161">
        <v>0.05</v>
      </c>
      <c r="V53" s="161">
        <f>ROUND(E53*U53,2)</f>
        <v>0.15</v>
      </c>
      <c r="W53" s="161"/>
      <c r="X53" s="161" t="s">
        <v>199</v>
      </c>
      <c r="Y53" s="161" t="s">
        <v>166</v>
      </c>
      <c r="Z53" s="151"/>
      <c r="AA53" s="151"/>
      <c r="AB53" s="151"/>
      <c r="AC53" s="151"/>
      <c r="AD53" s="151"/>
      <c r="AE53" s="151"/>
      <c r="AF53" s="151"/>
      <c r="AG53" s="151" t="s">
        <v>200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2" x14ac:dyDescent="0.2">
      <c r="A54" s="158"/>
      <c r="B54" s="159"/>
      <c r="C54" s="262" t="s">
        <v>256</v>
      </c>
      <c r="D54" s="263"/>
      <c r="E54" s="263"/>
      <c r="F54" s="263"/>
      <c r="G54" s="263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217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2" x14ac:dyDescent="0.2">
      <c r="A55" s="158"/>
      <c r="B55" s="159"/>
      <c r="C55" s="194" t="s">
        <v>257</v>
      </c>
      <c r="D55" s="183"/>
      <c r="E55" s="184">
        <v>3</v>
      </c>
      <c r="F55" s="161"/>
      <c r="G55" s="161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203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33.75" outlineLevel="1" x14ac:dyDescent="0.2">
      <c r="A56" s="170">
        <v>13</v>
      </c>
      <c r="B56" s="171" t="s">
        <v>258</v>
      </c>
      <c r="C56" s="179" t="s">
        <v>259</v>
      </c>
      <c r="D56" s="172" t="s">
        <v>206</v>
      </c>
      <c r="E56" s="173">
        <v>7.4790000000000001</v>
      </c>
      <c r="F56" s="174">
        <v>342.5</v>
      </c>
      <c r="G56" s="175">
        <f>ROUND(E56*F56,2)</f>
        <v>2561.56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3099.4875999999999</v>
      </c>
      <c r="N56" s="173">
        <v>1E-3</v>
      </c>
      <c r="O56" s="173">
        <f>ROUND(E56*N56,2)</f>
        <v>0.01</v>
      </c>
      <c r="P56" s="173">
        <v>6.3E-2</v>
      </c>
      <c r="Q56" s="173">
        <f>ROUND(E56*P56,2)</f>
        <v>0.47</v>
      </c>
      <c r="R56" s="175" t="s">
        <v>251</v>
      </c>
      <c r="S56" s="175" t="s">
        <v>163</v>
      </c>
      <c r="T56" s="176" t="s">
        <v>163</v>
      </c>
      <c r="U56" s="161">
        <v>0.72</v>
      </c>
      <c r="V56" s="161">
        <f>ROUND(E56*U56,2)</f>
        <v>5.38</v>
      </c>
      <c r="W56" s="161"/>
      <c r="X56" s="161" t="s">
        <v>199</v>
      </c>
      <c r="Y56" s="161" t="s">
        <v>166</v>
      </c>
      <c r="Z56" s="151"/>
      <c r="AA56" s="151"/>
      <c r="AB56" s="151"/>
      <c r="AC56" s="151"/>
      <c r="AD56" s="151"/>
      <c r="AE56" s="151"/>
      <c r="AF56" s="151"/>
      <c r="AG56" s="151" t="s">
        <v>200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194" t="s">
        <v>260</v>
      </c>
      <c r="D57" s="183"/>
      <c r="E57" s="184">
        <v>7.4790000000000001</v>
      </c>
      <c r="F57" s="161"/>
      <c r="G57" s="1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203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0">
        <v>14</v>
      </c>
      <c r="B58" s="171" t="s">
        <v>261</v>
      </c>
      <c r="C58" s="179" t="s">
        <v>262</v>
      </c>
      <c r="D58" s="172" t="s">
        <v>233</v>
      </c>
      <c r="E58" s="173">
        <v>39.5</v>
      </c>
      <c r="F58" s="174">
        <v>638</v>
      </c>
      <c r="G58" s="175">
        <f>ROUND(E58*F58,2)</f>
        <v>25201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30493.21</v>
      </c>
      <c r="N58" s="173">
        <v>0</v>
      </c>
      <c r="O58" s="173">
        <f>ROUND(E58*N58,2)</f>
        <v>0</v>
      </c>
      <c r="P58" s="173">
        <v>4.6000000000000001E-4</v>
      </c>
      <c r="Q58" s="173">
        <f>ROUND(E58*P58,2)</f>
        <v>0.02</v>
      </c>
      <c r="R58" s="175" t="s">
        <v>251</v>
      </c>
      <c r="S58" s="175" t="s">
        <v>163</v>
      </c>
      <c r="T58" s="176" t="s">
        <v>163</v>
      </c>
      <c r="U58" s="161">
        <v>0.9</v>
      </c>
      <c r="V58" s="161">
        <f>ROUND(E58*U58,2)</f>
        <v>35.549999999999997</v>
      </c>
      <c r="W58" s="161"/>
      <c r="X58" s="161" t="s">
        <v>199</v>
      </c>
      <c r="Y58" s="161" t="s">
        <v>166</v>
      </c>
      <c r="Z58" s="151"/>
      <c r="AA58" s="151"/>
      <c r="AB58" s="151"/>
      <c r="AC58" s="151"/>
      <c r="AD58" s="151"/>
      <c r="AE58" s="151"/>
      <c r="AF58" s="151"/>
      <c r="AG58" s="151" t="s">
        <v>200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2" x14ac:dyDescent="0.2">
      <c r="A59" s="158"/>
      <c r="B59" s="159"/>
      <c r="C59" s="195" t="s">
        <v>224</v>
      </c>
      <c r="D59" s="185"/>
      <c r="E59" s="186"/>
      <c r="F59" s="161"/>
      <c r="G59" s="1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203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3" x14ac:dyDescent="0.2">
      <c r="A60" s="158"/>
      <c r="B60" s="159"/>
      <c r="C60" s="196" t="s">
        <v>234</v>
      </c>
      <c r="D60" s="185"/>
      <c r="E60" s="186">
        <v>15.65</v>
      </c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203</v>
      </c>
      <c r="AH60" s="151">
        <v>2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 x14ac:dyDescent="0.2">
      <c r="A61" s="158"/>
      <c r="B61" s="159"/>
      <c r="C61" s="196" t="s">
        <v>235</v>
      </c>
      <c r="D61" s="185"/>
      <c r="E61" s="186">
        <v>4.0999999999999996</v>
      </c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203</v>
      </c>
      <c r="AH61" s="151">
        <v>2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3" x14ac:dyDescent="0.2">
      <c r="A62" s="158"/>
      <c r="B62" s="159"/>
      <c r="C62" s="195" t="s">
        <v>226</v>
      </c>
      <c r="D62" s="185"/>
      <c r="E62" s="186"/>
      <c r="F62" s="161"/>
      <c r="G62" s="161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61"/>
      <c r="Z62" s="151"/>
      <c r="AA62" s="151"/>
      <c r="AB62" s="151"/>
      <c r="AC62" s="151"/>
      <c r="AD62" s="151"/>
      <c r="AE62" s="151"/>
      <c r="AF62" s="151"/>
      <c r="AG62" s="151" t="s">
        <v>203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3" x14ac:dyDescent="0.2">
      <c r="A63" s="158"/>
      <c r="B63" s="159"/>
      <c r="C63" s="194" t="s">
        <v>236</v>
      </c>
      <c r="D63" s="183"/>
      <c r="E63" s="184">
        <v>39.5</v>
      </c>
      <c r="F63" s="161"/>
      <c r="G63" s="1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203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0">
        <v>15</v>
      </c>
      <c r="B64" s="171" t="s">
        <v>263</v>
      </c>
      <c r="C64" s="179" t="s">
        <v>264</v>
      </c>
      <c r="D64" s="172" t="s">
        <v>233</v>
      </c>
      <c r="E64" s="173">
        <v>15.65</v>
      </c>
      <c r="F64" s="174">
        <v>185.5</v>
      </c>
      <c r="G64" s="175">
        <f>ROUND(E64*F64,2)</f>
        <v>2903.08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3512.7267999999999</v>
      </c>
      <c r="N64" s="173">
        <v>0</v>
      </c>
      <c r="O64" s="173">
        <f>ROUND(E64*N64,2)</f>
        <v>0</v>
      </c>
      <c r="P64" s="173">
        <v>8.0000000000000002E-3</v>
      </c>
      <c r="Q64" s="173">
        <f>ROUND(E64*P64,2)</f>
        <v>0.13</v>
      </c>
      <c r="R64" s="175" t="s">
        <v>251</v>
      </c>
      <c r="S64" s="175" t="s">
        <v>163</v>
      </c>
      <c r="T64" s="176" t="s">
        <v>163</v>
      </c>
      <c r="U64" s="161">
        <v>0.47</v>
      </c>
      <c r="V64" s="161">
        <f>ROUND(E64*U64,2)</f>
        <v>7.36</v>
      </c>
      <c r="W64" s="161"/>
      <c r="X64" s="161" t="s">
        <v>199</v>
      </c>
      <c r="Y64" s="161" t="s">
        <v>166</v>
      </c>
      <c r="Z64" s="151"/>
      <c r="AA64" s="151"/>
      <c r="AB64" s="151"/>
      <c r="AC64" s="151"/>
      <c r="AD64" s="151"/>
      <c r="AE64" s="151"/>
      <c r="AF64" s="151"/>
      <c r="AG64" s="151" t="s">
        <v>200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">
      <c r="A65" s="158"/>
      <c r="B65" s="159"/>
      <c r="C65" s="262" t="s">
        <v>265</v>
      </c>
      <c r="D65" s="263"/>
      <c r="E65" s="263"/>
      <c r="F65" s="263"/>
      <c r="G65" s="263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217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2" x14ac:dyDescent="0.2">
      <c r="A66" s="158"/>
      <c r="B66" s="159"/>
      <c r="C66" s="194" t="s">
        <v>266</v>
      </c>
      <c r="D66" s="183"/>
      <c r="E66" s="184">
        <v>15.65</v>
      </c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203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0">
        <v>16</v>
      </c>
      <c r="B67" s="171" t="s">
        <v>267</v>
      </c>
      <c r="C67" s="179" t="s">
        <v>268</v>
      </c>
      <c r="D67" s="172" t="s">
        <v>233</v>
      </c>
      <c r="E67" s="173">
        <v>4.0999999999999996</v>
      </c>
      <c r="F67" s="174">
        <v>232</v>
      </c>
      <c r="G67" s="175">
        <f>ROUND(E67*F67,2)</f>
        <v>951.2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1150.952</v>
      </c>
      <c r="N67" s="173">
        <v>0</v>
      </c>
      <c r="O67" s="173">
        <f>ROUND(E67*N67,2)</f>
        <v>0</v>
      </c>
      <c r="P67" s="173">
        <v>1.0999999999999999E-2</v>
      </c>
      <c r="Q67" s="173">
        <f>ROUND(E67*P67,2)</f>
        <v>0.05</v>
      </c>
      <c r="R67" s="175" t="s">
        <v>251</v>
      </c>
      <c r="S67" s="175" t="s">
        <v>163</v>
      </c>
      <c r="T67" s="176" t="s">
        <v>163</v>
      </c>
      <c r="U67" s="161">
        <v>0.59</v>
      </c>
      <c r="V67" s="161">
        <f>ROUND(E67*U67,2)</f>
        <v>2.42</v>
      </c>
      <c r="W67" s="161"/>
      <c r="X67" s="161" t="s">
        <v>199</v>
      </c>
      <c r="Y67" s="161" t="s">
        <v>166</v>
      </c>
      <c r="Z67" s="151"/>
      <c r="AA67" s="151"/>
      <c r="AB67" s="151"/>
      <c r="AC67" s="151"/>
      <c r="AD67" s="151"/>
      <c r="AE67" s="151"/>
      <c r="AF67" s="151"/>
      <c r="AG67" s="151" t="s">
        <v>200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2" x14ac:dyDescent="0.2">
      <c r="A68" s="158"/>
      <c r="B68" s="159"/>
      <c r="C68" s="262" t="s">
        <v>265</v>
      </c>
      <c r="D68" s="263"/>
      <c r="E68" s="263"/>
      <c r="F68" s="263"/>
      <c r="G68" s="263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51"/>
      <c r="AA68" s="151"/>
      <c r="AB68" s="151"/>
      <c r="AC68" s="151"/>
      <c r="AD68" s="151"/>
      <c r="AE68" s="151"/>
      <c r="AF68" s="151"/>
      <c r="AG68" s="151" t="s">
        <v>217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2" x14ac:dyDescent="0.2">
      <c r="A69" s="158"/>
      <c r="B69" s="159"/>
      <c r="C69" s="194" t="s">
        <v>269</v>
      </c>
      <c r="D69" s="183"/>
      <c r="E69" s="184">
        <v>4.0999999999999996</v>
      </c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203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0">
        <v>17</v>
      </c>
      <c r="B70" s="171" t="s">
        <v>270</v>
      </c>
      <c r="C70" s="179" t="s">
        <v>271</v>
      </c>
      <c r="D70" s="172" t="s">
        <v>206</v>
      </c>
      <c r="E70" s="173">
        <v>1.1105</v>
      </c>
      <c r="F70" s="174">
        <v>19.100000000000001</v>
      </c>
      <c r="G70" s="175">
        <f>ROUND(E70*F70,2)</f>
        <v>21.21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25.664100000000001</v>
      </c>
      <c r="N70" s="173">
        <v>0</v>
      </c>
      <c r="O70" s="173">
        <f>ROUND(E70*N70,2)</f>
        <v>0</v>
      </c>
      <c r="P70" s="173">
        <v>2.2000000000000001E-3</v>
      </c>
      <c r="Q70" s="173">
        <f>ROUND(E70*P70,2)</f>
        <v>0</v>
      </c>
      <c r="R70" s="175" t="s">
        <v>272</v>
      </c>
      <c r="S70" s="175" t="s">
        <v>163</v>
      </c>
      <c r="T70" s="176" t="s">
        <v>163</v>
      </c>
      <c r="U70" s="161">
        <v>0.04</v>
      </c>
      <c r="V70" s="161">
        <f>ROUND(E70*U70,2)</f>
        <v>0.04</v>
      </c>
      <c r="W70" s="161"/>
      <c r="X70" s="161" t="s">
        <v>199</v>
      </c>
      <c r="Y70" s="161" t="s">
        <v>166</v>
      </c>
      <c r="Z70" s="151"/>
      <c r="AA70" s="151"/>
      <c r="AB70" s="151"/>
      <c r="AC70" s="151"/>
      <c r="AD70" s="151"/>
      <c r="AE70" s="151"/>
      <c r="AF70" s="151"/>
      <c r="AG70" s="151" t="s">
        <v>200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2" x14ac:dyDescent="0.2">
      <c r="A71" s="158"/>
      <c r="B71" s="159"/>
      <c r="C71" s="194" t="s">
        <v>273</v>
      </c>
      <c r="D71" s="183"/>
      <c r="E71" s="184">
        <v>0.32800000000000001</v>
      </c>
      <c r="F71" s="161"/>
      <c r="G71" s="161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51"/>
      <c r="AA71" s="151"/>
      <c r="AB71" s="151"/>
      <c r="AC71" s="151"/>
      <c r="AD71" s="151"/>
      <c r="AE71" s="151"/>
      <c r="AF71" s="151"/>
      <c r="AG71" s="151" t="s">
        <v>203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3" x14ac:dyDescent="0.2">
      <c r="A72" s="158"/>
      <c r="B72" s="159"/>
      <c r="C72" s="194" t="s">
        <v>219</v>
      </c>
      <c r="D72" s="183"/>
      <c r="E72" s="184">
        <v>0.78249999999999997</v>
      </c>
      <c r="F72" s="161"/>
      <c r="G72" s="161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61"/>
      <c r="Z72" s="151"/>
      <c r="AA72" s="151"/>
      <c r="AB72" s="151"/>
      <c r="AC72" s="151"/>
      <c r="AD72" s="151"/>
      <c r="AE72" s="151"/>
      <c r="AF72" s="151"/>
      <c r="AG72" s="151" t="s">
        <v>203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0">
        <v>18</v>
      </c>
      <c r="B73" s="171" t="s">
        <v>274</v>
      </c>
      <c r="C73" s="179" t="s">
        <v>275</v>
      </c>
      <c r="D73" s="172" t="s">
        <v>206</v>
      </c>
      <c r="E73" s="173">
        <v>139.63</v>
      </c>
      <c r="F73" s="174">
        <v>54.5</v>
      </c>
      <c r="G73" s="175">
        <f>ROUND(E73*F73,2)</f>
        <v>7609.84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9207.9063999999998</v>
      </c>
      <c r="N73" s="173">
        <v>0</v>
      </c>
      <c r="O73" s="173">
        <f>ROUND(E73*N73,2)</f>
        <v>0</v>
      </c>
      <c r="P73" s="173">
        <v>2E-3</v>
      </c>
      <c r="Q73" s="173">
        <f>ROUND(E73*P73,2)</f>
        <v>0.28000000000000003</v>
      </c>
      <c r="R73" s="175" t="s">
        <v>211</v>
      </c>
      <c r="S73" s="175" t="s">
        <v>163</v>
      </c>
      <c r="T73" s="176" t="s">
        <v>163</v>
      </c>
      <c r="U73" s="161">
        <v>0.1</v>
      </c>
      <c r="V73" s="161">
        <f>ROUND(E73*U73,2)</f>
        <v>13.96</v>
      </c>
      <c r="W73" s="161"/>
      <c r="X73" s="161" t="s">
        <v>199</v>
      </c>
      <c r="Y73" s="161" t="s">
        <v>166</v>
      </c>
      <c r="Z73" s="151"/>
      <c r="AA73" s="151"/>
      <c r="AB73" s="151"/>
      <c r="AC73" s="151"/>
      <c r="AD73" s="151"/>
      <c r="AE73" s="151"/>
      <c r="AF73" s="151"/>
      <c r="AG73" s="151" t="s">
        <v>200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2" x14ac:dyDescent="0.2">
      <c r="A74" s="158"/>
      <c r="B74" s="159"/>
      <c r="C74" s="194" t="s">
        <v>276</v>
      </c>
      <c r="D74" s="183"/>
      <c r="E74" s="184">
        <v>72.13</v>
      </c>
      <c r="F74" s="161"/>
      <c r="G74" s="161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61"/>
      <c r="Z74" s="151"/>
      <c r="AA74" s="151"/>
      <c r="AB74" s="151"/>
      <c r="AC74" s="151"/>
      <c r="AD74" s="151"/>
      <c r="AE74" s="151"/>
      <c r="AF74" s="151"/>
      <c r="AG74" s="151" t="s">
        <v>203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3" x14ac:dyDescent="0.2">
      <c r="A75" s="158"/>
      <c r="B75" s="159"/>
      <c r="C75" s="194" t="s">
        <v>277</v>
      </c>
      <c r="D75" s="183"/>
      <c r="E75" s="184">
        <v>67.5</v>
      </c>
      <c r="F75" s="161"/>
      <c r="G75" s="161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1"/>
      <c r="AA75" s="151"/>
      <c r="AB75" s="151"/>
      <c r="AC75" s="151"/>
      <c r="AD75" s="151"/>
      <c r="AE75" s="151"/>
      <c r="AF75" s="151"/>
      <c r="AG75" s="151" t="s">
        <v>203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0">
        <v>19</v>
      </c>
      <c r="B76" s="171" t="s">
        <v>278</v>
      </c>
      <c r="C76" s="179" t="s">
        <v>279</v>
      </c>
      <c r="D76" s="172" t="s">
        <v>206</v>
      </c>
      <c r="E76" s="173">
        <v>67.5</v>
      </c>
      <c r="F76" s="174">
        <v>45.2</v>
      </c>
      <c r="G76" s="175">
        <f>ROUND(E76*F76,2)</f>
        <v>3051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3691.71</v>
      </c>
      <c r="N76" s="173">
        <v>0</v>
      </c>
      <c r="O76" s="173">
        <f>ROUND(E76*N76,2)</f>
        <v>0</v>
      </c>
      <c r="P76" s="173">
        <v>1E-3</v>
      </c>
      <c r="Q76" s="173">
        <f>ROUND(E76*P76,2)</f>
        <v>7.0000000000000007E-2</v>
      </c>
      <c r="R76" s="175" t="s">
        <v>280</v>
      </c>
      <c r="S76" s="175" t="s">
        <v>163</v>
      </c>
      <c r="T76" s="176" t="s">
        <v>163</v>
      </c>
      <c r="U76" s="161">
        <v>0.11</v>
      </c>
      <c r="V76" s="161">
        <f>ROUND(E76*U76,2)</f>
        <v>7.43</v>
      </c>
      <c r="W76" s="161"/>
      <c r="X76" s="161" t="s">
        <v>199</v>
      </c>
      <c r="Y76" s="161" t="s">
        <v>166</v>
      </c>
      <c r="Z76" s="151"/>
      <c r="AA76" s="151"/>
      <c r="AB76" s="151"/>
      <c r="AC76" s="151"/>
      <c r="AD76" s="151"/>
      <c r="AE76" s="151"/>
      <c r="AF76" s="151"/>
      <c r="AG76" s="151" t="s">
        <v>200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2" x14ac:dyDescent="0.2">
      <c r="A77" s="158"/>
      <c r="B77" s="159"/>
      <c r="C77" s="194" t="s">
        <v>231</v>
      </c>
      <c r="D77" s="183"/>
      <c r="E77" s="184">
        <v>67.5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1"/>
      <c r="AA77" s="151"/>
      <c r="AB77" s="151"/>
      <c r="AC77" s="151"/>
      <c r="AD77" s="151"/>
      <c r="AE77" s="151"/>
      <c r="AF77" s="151"/>
      <c r="AG77" s="151" t="s">
        <v>203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87">
        <v>20</v>
      </c>
      <c r="B78" s="188" t="s">
        <v>281</v>
      </c>
      <c r="C78" s="197" t="s">
        <v>282</v>
      </c>
      <c r="D78" s="189" t="s">
        <v>223</v>
      </c>
      <c r="E78" s="190">
        <v>3</v>
      </c>
      <c r="F78" s="191">
        <v>3000</v>
      </c>
      <c r="G78" s="192">
        <f>ROUND(E78*F78,2)</f>
        <v>9000</v>
      </c>
      <c r="H78" s="191"/>
      <c r="I78" s="192">
        <f>ROUND(E78*H78,2)</f>
        <v>0</v>
      </c>
      <c r="J78" s="191"/>
      <c r="K78" s="192">
        <f>ROUND(E78*J78,2)</f>
        <v>0</v>
      </c>
      <c r="L78" s="192">
        <v>21</v>
      </c>
      <c r="M78" s="192">
        <f>G78*(1+L78/100)</f>
        <v>10890</v>
      </c>
      <c r="N78" s="190">
        <v>8.0000000000000007E-5</v>
      </c>
      <c r="O78" s="190">
        <f>ROUND(E78*N78,2)</f>
        <v>0</v>
      </c>
      <c r="P78" s="190">
        <v>4.675E-2</v>
      </c>
      <c r="Q78" s="190">
        <f>ROUND(E78*P78,2)</f>
        <v>0.14000000000000001</v>
      </c>
      <c r="R78" s="192"/>
      <c r="S78" s="192" t="s">
        <v>198</v>
      </c>
      <c r="T78" s="193" t="s">
        <v>230</v>
      </c>
      <c r="U78" s="161">
        <v>0.36</v>
      </c>
      <c r="V78" s="161">
        <f>ROUND(E78*U78,2)</f>
        <v>1.08</v>
      </c>
      <c r="W78" s="161"/>
      <c r="X78" s="161" t="s">
        <v>199</v>
      </c>
      <c r="Y78" s="161" t="s">
        <v>166</v>
      </c>
      <c r="Z78" s="151"/>
      <c r="AA78" s="151"/>
      <c r="AB78" s="151"/>
      <c r="AC78" s="151"/>
      <c r="AD78" s="151"/>
      <c r="AE78" s="151"/>
      <c r="AF78" s="151"/>
      <c r="AG78" s="151" t="s">
        <v>200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0">
        <v>21</v>
      </c>
      <c r="B79" s="171" t="s">
        <v>283</v>
      </c>
      <c r="C79" s="179" t="s">
        <v>284</v>
      </c>
      <c r="D79" s="172" t="s">
        <v>206</v>
      </c>
      <c r="E79" s="173">
        <v>19.768000000000001</v>
      </c>
      <c r="F79" s="174">
        <v>400</v>
      </c>
      <c r="G79" s="175">
        <f>ROUND(E79*F79,2)</f>
        <v>7907.2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9567.7119999999995</v>
      </c>
      <c r="N79" s="173">
        <v>0</v>
      </c>
      <c r="O79" s="173">
        <f>ROUND(E79*N79,2)</f>
        <v>0</v>
      </c>
      <c r="P79" s="173">
        <v>4.0000000000000001E-3</v>
      </c>
      <c r="Q79" s="173">
        <f>ROUND(E79*P79,2)</f>
        <v>0.08</v>
      </c>
      <c r="R79" s="175"/>
      <c r="S79" s="175" t="s">
        <v>198</v>
      </c>
      <c r="T79" s="176" t="s">
        <v>230</v>
      </c>
      <c r="U79" s="161">
        <v>0.41</v>
      </c>
      <c r="V79" s="161">
        <f>ROUND(E79*U79,2)</f>
        <v>8.1</v>
      </c>
      <c r="W79" s="161"/>
      <c r="X79" s="161" t="s">
        <v>199</v>
      </c>
      <c r="Y79" s="161" t="s">
        <v>166</v>
      </c>
      <c r="Z79" s="151"/>
      <c r="AA79" s="151"/>
      <c r="AB79" s="151"/>
      <c r="AC79" s="151"/>
      <c r="AD79" s="151"/>
      <c r="AE79" s="151"/>
      <c r="AF79" s="151"/>
      <c r="AG79" s="151" t="s">
        <v>200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2" x14ac:dyDescent="0.2">
      <c r="A80" s="158"/>
      <c r="B80" s="159"/>
      <c r="C80" s="194" t="s">
        <v>285</v>
      </c>
      <c r="D80" s="183"/>
      <c r="E80" s="184">
        <v>19.768000000000001</v>
      </c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203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0">
        <v>22</v>
      </c>
      <c r="B81" s="171" t="s">
        <v>286</v>
      </c>
      <c r="C81" s="179" t="s">
        <v>287</v>
      </c>
      <c r="D81" s="172" t="s">
        <v>206</v>
      </c>
      <c r="E81" s="173">
        <v>190.51132000000001</v>
      </c>
      <c r="F81" s="174">
        <v>255</v>
      </c>
      <c r="G81" s="175">
        <f>ROUND(E81*F81,2)</f>
        <v>48580.39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58782.2719</v>
      </c>
      <c r="N81" s="173">
        <v>0</v>
      </c>
      <c r="O81" s="173">
        <f>ROUND(E81*N81,2)</f>
        <v>0</v>
      </c>
      <c r="P81" s="173">
        <v>5.0000000000000001E-3</v>
      </c>
      <c r="Q81" s="173">
        <f>ROUND(E81*P81,2)</f>
        <v>0.95</v>
      </c>
      <c r="R81" s="175"/>
      <c r="S81" s="175" t="s">
        <v>198</v>
      </c>
      <c r="T81" s="176" t="s">
        <v>163</v>
      </c>
      <c r="U81" s="161">
        <v>0.51</v>
      </c>
      <c r="V81" s="161">
        <f>ROUND(E81*U81,2)</f>
        <v>97.16</v>
      </c>
      <c r="W81" s="161"/>
      <c r="X81" s="161" t="s">
        <v>199</v>
      </c>
      <c r="Y81" s="161" t="s">
        <v>166</v>
      </c>
      <c r="Z81" s="151"/>
      <c r="AA81" s="151"/>
      <c r="AB81" s="151"/>
      <c r="AC81" s="151"/>
      <c r="AD81" s="151"/>
      <c r="AE81" s="151"/>
      <c r="AF81" s="151"/>
      <c r="AG81" s="151" t="s">
        <v>200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194" t="s">
        <v>242</v>
      </c>
      <c r="D82" s="183"/>
      <c r="E82" s="184">
        <v>25.52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203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3" x14ac:dyDescent="0.2">
      <c r="A83" s="158"/>
      <c r="B83" s="159"/>
      <c r="C83" s="194" t="s">
        <v>243</v>
      </c>
      <c r="D83" s="183"/>
      <c r="E83" s="184">
        <v>25.361329999999999</v>
      </c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51"/>
      <c r="AA83" s="151"/>
      <c r="AB83" s="151"/>
      <c r="AC83" s="151"/>
      <c r="AD83" s="151"/>
      <c r="AE83" s="151"/>
      <c r="AF83" s="151"/>
      <c r="AG83" s="151" t="s">
        <v>203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3" x14ac:dyDescent="0.2">
      <c r="A84" s="158"/>
      <c r="B84" s="159"/>
      <c r="C84" s="194" t="s">
        <v>276</v>
      </c>
      <c r="D84" s="183"/>
      <c r="E84" s="184">
        <v>72.13</v>
      </c>
      <c r="F84" s="161"/>
      <c r="G84" s="161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1"/>
      <c r="AA84" s="151"/>
      <c r="AB84" s="151"/>
      <c r="AC84" s="151"/>
      <c r="AD84" s="151"/>
      <c r="AE84" s="151"/>
      <c r="AF84" s="151"/>
      <c r="AG84" s="151" t="s">
        <v>203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3" x14ac:dyDescent="0.2">
      <c r="A85" s="158"/>
      <c r="B85" s="159"/>
      <c r="C85" s="194" t="s">
        <v>277</v>
      </c>
      <c r="D85" s="183"/>
      <c r="E85" s="184">
        <v>67.5</v>
      </c>
      <c r="F85" s="161"/>
      <c r="G85" s="161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61"/>
      <c r="Z85" s="151"/>
      <c r="AA85" s="151"/>
      <c r="AB85" s="151"/>
      <c r="AC85" s="151"/>
      <c r="AD85" s="151"/>
      <c r="AE85" s="151"/>
      <c r="AF85" s="151"/>
      <c r="AG85" s="151" t="s">
        <v>203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0">
        <v>23</v>
      </c>
      <c r="B86" s="171" t="s">
        <v>288</v>
      </c>
      <c r="C86" s="179" t="s">
        <v>289</v>
      </c>
      <c r="D86" s="172" t="s">
        <v>206</v>
      </c>
      <c r="E86" s="173">
        <v>16.625</v>
      </c>
      <c r="F86" s="174">
        <v>122.5</v>
      </c>
      <c r="G86" s="175">
        <f>ROUND(E86*F86,2)</f>
        <v>2036.56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2464.2375999999999</v>
      </c>
      <c r="N86" s="173">
        <v>0</v>
      </c>
      <c r="O86" s="173">
        <f>ROUND(E86*N86,2)</f>
        <v>0</v>
      </c>
      <c r="P86" s="173">
        <v>5.5E-2</v>
      </c>
      <c r="Q86" s="173">
        <f>ROUND(E86*P86,2)</f>
        <v>0.91</v>
      </c>
      <c r="R86" s="175"/>
      <c r="S86" s="175" t="s">
        <v>198</v>
      </c>
      <c r="T86" s="176" t="s">
        <v>163</v>
      </c>
      <c r="U86" s="161">
        <v>0.23</v>
      </c>
      <c r="V86" s="161">
        <f>ROUND(E86*U86,2)</f>
        <v>3.82</v>
      </c>
      <c r="W86" s="161"/>
      <c r="X86" s="161" t="s">
        <v>199</v>
      </c>
      <c r="Y86" s="161" t="s">
        <v>166</v>
      </c>
      <c r="Z86" s="151"/>
      <c r="AA86" s="151"/>
      <c r="AB86" s="151"/>
      <c r="AC86" s="151"/>
      <c r="AD86" s="151"/>
      <c r="AE86" s="151"/>
      <c r="AF86" s="151"/>
      <c r="AG86" s="151" t="s">
        <v>200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2" x14ac:dyDescent="0.2">
      <c r="A87" s="158"/>
      <c r="B87" s="159"/>
      <c r="C87" s="194" t="s">
        <v>244</v>
      </c>
      <c r="D87" s="183"/>
      <c r="E87" s="184">
        <v>16.625</v>
      </c>
      <c r="F87" s="161"/>
      <c r="G87" s="161"/>
      <c r="H87" s="161"/>
      <c r="I87" s="161"/>
      <c r="J87" s="161"/>
      <c r="K87" s="161"/>
      <c r="L87" s="161"/>
      <c r="M87" s="161"/>
      <c r="N87" s="160"/>
      <c r="O87" s="160"/>
      <c r="P87" s="160"/>
      <c r="Q87" s="160"/>
      <c r="R87" s="161"/>
      <c r="S87" s="161"/>
      <c r="T87" s="161"/>
      <c r="U87" s="161"/>
      <c r="V87" s="161"/>
      <c r="W87" s="161"/>
      <c r="X87" s="161"/>
      <c r="Y87" s="161"/>
      <c r="Z87" s="151"/>
      <c r="AA87" s="151"/>
      <c r="AB87" s="151"/>
      <c r="AC87" s="151"/>
      <c r="AD87" s="151"/>
      <c r="AE87" s="151"/>
      <c r="AF87" s="151"/>
      <c r="AG87" s="151" t="s">
        <v>203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0">
        <v>24</v>
      </c>
      <c r="B88" s="171" t="s">
        <v>290</v>
      </c>
      <c r="C88" s="179" t="s">
        <v>291</v>
      </c>
      <c r="D88" s="172" t="s">
        <v>233</v>
      </c>
      <c r="E88" s="173">
        <v>28.45</v>
      </c>
      <c r="F88" s="174">
        <v>750</v>
      </c>
      <c r="G88" s="175">
        <f>ROUND(E88*F88,2)</f>
        <v>21337.5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25818.375</v>
      </c>
      <c r="N88" s="173">
        <v>0.14369000000000001</v>
      </c>
      <c r="O88" s="173">
        <f>ROUND(E88*N88,2)</f>
        <v>4.09</v>
      </c>
      <c r="P88" s="173">
        <v>0</v>
      </c>
      <c r="Q88" s="173">
        <f>ROUND(E88*P88,2)</f>
        <v>0</v>
      </c>
      <c r="R88" s="175"/>
      <c r="S88" s="175" t="s">
        <v>198</v>
      </c>
      <c r="T88" s="176" t="s">
        <v>164</v>
      </c>
      <c r="U88" s="161">
        <v>30</v>
      </c>
      <c r="V88" s="161">
        <f>ROUND(E88*U88,2)</f>
        <v>853.5</v>
      </c>
      <c r="W88" s="161"/>
      <c r="X88" s="161" t="s">
        <v>199</v>
      </c>
      <c r="Y88" s="161" t="s">
        <v>166</v>
      </c>
      <c r="Z88" s="151"/>
      <c r="AA88" s="151"/>
      <c r="AB88" s="151"/>
      <c r="AC88" s="151"/>
      <c r="AD88" s="151"/>
      <c r="AE88" s="151"/>
      <c r="AF88" s="151"/>
      <c r="AG88" s="151" t="s">
        <v>200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2" x14ac:dyDescent="0.2">
      <c r="A89" s="158"/>
      <c r="B89" s="159"/>
      <c r="C89" s="253" t="s">
        <v>201</v>
      </c>
      <c r="D89" s="254"/>
      <c r="E89" s="254"/>
      <c r="F89" s="254"/>
      <c r="G89" s="254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51"/>
      <c r="AA89" s="151"/>
      <c r="AB89" s="151"/>
      <c r="AC89" s="151"/>
      <c r="AD89" s="151"/>
      <c r="AE89" s="151"/>
      <c r="AF89" s="151"/>
      <c r="AG89" s="151" t="s">
        <v>169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2" x14ac:dyDescent="0.2">
      <c r="A90" s="158"/>
      <c r="B90" s="159"/>
      <c r="C90" s="194" t="s">
        <v>292</v>
      </c>
      <c r="D90" s="183"/>
      <c r="E90" s="184">
        <v>28.45</v>
      </c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1"/>
      <c r="AA90" s="151"/>
      <c r="AB90" s="151"/>
      <c r="AC90" s="151"/>
      <c r="AD90" s="151"/>
      <c r="AE90" s="151"/>
      <c r="AF90" s="151"/>
      <c r="AG90" s="151" t="s">
        <v>203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70">
        <v>25</v>
      </c>
      <c r="B91" s="171" t="s">
        <v>293</v>
      </c>
      <c r="C91" s="179" t="s">
        <v>294</v>
      </c>
      <c r="D91" s="172" t="s">
        <v>206</v>
      </c>
      <c r="E91" s="173">
        <v>60.576999999999998</v>
      </c>
      <c r="F91" s="174">
        <v>45</v>
      </c>
      <c r="G91" s="175">
        <f>ROUND(E91*F91,2)</f>
        <v>2725.97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3298.4236999999998</v>
      </c>
      <c r="N91" s="173">
        <v>0.14369000000000001</v>
      </c>
      <c r="O91" s="173">
        <f>ROUND(E91*N91,2)</f>
        <v>8.6999999999999993</v>
      </c>
      <c r="P91" s="173">
        <v>0</v>
      </c>
      <c r="Q91" s="173">
        <f>ROUND(E91*P91,2)</f>
        <v>0</v>
      </c>
      <c r="R91" s="175"/>
      <c r="S91" s="175" t="s">
        <v>198</v>
      </c>
      <c r="T91" s="176" t="s">
        <v>164</v>
      </c>
      <c r="U91" s="161">
        <v>30</v>
      </c>
      <c r="V91" s="161">
        <f>ROUND(E91*U91,2)</f>
        <v>1817.31</v>
      </c>
      <c r="W91" s="161"/>
      <c r="X91" s="161" t="s">
        <v>199</v>
      </c>
      <c r="Y91" s="161" t="s">
        <v>166</v>
      </c>
      <c r="Z91" s="151"/>
      <c r="AA91" s="151"/>
      <c r="AB91" s="151"/>
      <c r="AC91" s="151"/>
      <c r="AD91" s="151"/>
      <c r="AE91" s="151"/>
      <c r="AF91" s="151"/>
      <c r="AG91" s="151" t="s">
        <v>200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2" x14ac:dyDescent="0.2">
      <c r="A92" s="158"/>
      <c r="B92" s="159"/>
      <c r="C92" s="253" t="s">
        <v>201</v>
      </c>
      <c r="D92" s="254"/>
      <c r="E92" s="254"/>
      <c r="F92" s="254"/>
      <c r="G92" s="254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1"/>
      <c r="AA92" s="151"/>
      <c r="AB92" s="151"/>
      <c r="AC92" s="151"/>
      <c r="AD92" s="151"/>
      <c r="AE92" s="151"/>
      <c r="AF92" s="151"/>
      <c r="AG92" s="151" t="s">
        <v>169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2" x14ac:dyDescent="0.2">
      <c r="A93" s="158"/>
      <c r="B93" s="159"/>
      <c r="C93" s="194" t="s">
        <v>295</v>
      </c>
      <c r="D93" s="183"/>
      <c r="E93" s="184">
        <v>60.576999999999998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51"/>
      <c r="AA93" s="151"/>
      <c r="AB93" s="151"/>
      <c r="AC93" s="151"/>
      <c r="AD93" s="151"/>
      <c r="AE93" s="151"/>
      <c r="AF93" s="151"/>
      <c r="AG93" s="151" t="s">
        <v>203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x14ac:dyDescent="0.2">
      <c r="A94" s="163" t="s">
        <v>158</v>
      </c>
      <c r="B94" s="164" t="s">
        <v>93</v>
      </c>
      <c r="C94" s="178" t="s">
        <v>94</v>
      </c>
      <c r="D94" s="165"/>
      <c r="E94" s="166"/>
      <c r="F94" s="167"/>
      <c r="G94" s="167">
        <f>SUMIF(AG95:AG99,"&lt;&gt;NOR",G95:G99)</f>
        <v>12524.13</v>
      </c>
      <c r="H94" s="167"/>
      <c r="I94" s="167">
        <f>SUM(I95:I99)</f>
        <v>0</v>
      </c>
      <c r="J94" s="167"/>
      <c r="K94" s="167">
        <f>SUM(K95:K99)</f>
        <v>0</v>
      </c>
      <c r="L94" s="167"/>
      <c r="M94" s="167">
        <f>SUM(M95:M99)</f>
        <v>15154.197299999998</v>
      </c>
      <c r="N94" s="166"/>
      <c r="O94" s="166">
        <f>SUM(O95:O99)</f>
        <v>0</v>
      </c>
      <c r="P94" s="166"/>
      <c r="Q94" s="166">
        <f>SUM(Q95:Q99)</f>
        <v>0</v>
      </c>
      <c r="R94" s="167"/>
      <c r="S94" s="167"/>
      <c r="T94" s="168"/>
      <c r="U94" s="162"/>
      <c r="V94" s="162">
        <f>SUM(V95:V99)</f>
        <v>27.49</v>
      </c>
      <c r="W94" s="162"/>
      <c r="X94" s="162"/>
      <c r="Y94" s="162"/>
      <c r="AG94" t="s">
        <v>159</v>
      </c>
    </row>
    <row r="95" spans="1:60" ht="22.5" outlineLevel="1" x14ac:dyDescent="0.2">
      <c r="A95" s="170">
        <v>26</v>
      </c>
      <c r="B95" s="171" t="s">
        <v>296</v>
      </c>
      <c r="C95" s="179" t="s">
        <v>297</v>
      </c>
      <c r="D95" s="172" t="s">
        <v>298</v>
      </c>
      <c r="E95" s="173">
        <v>14.52915</v>
      </c>
      <c r="F95" s="174">
        <v>862</v>
      </c>
      <c r="G95" s="175">
        <f>ROUND(E95*F95,2)</f>
        <v>12524.13</v>
      </c>
      <c r="H95" s="174"/>
      <c r="I95" s="175">
        <f>ROUND(E95*H95,2)</f>
        <v>0</v>
      </c>
      <c r="J95" s="174"/>
      <c r="K95" s="175">
        <f>ROUND(E95*J95,2)</f>
        <v>0</v>
      </c>
      <c r="L95" s="175">
        <v>21</v>
      </c>
      <c r="M95" s="175">
        <f>G95*(1+L95/100)</f>
        <v>15154.197299999998</v>
      </c>
      <c r="N95" s="173">
        <v>0</v>
      </c>
      <c r="O95" s="173">
        <f>ROUND(E95*N95,2)</f>
        <v>0</v>
      </c>
      <c r="P95" s="173">
        <v>0</v>
      </c>
      <c r="Q95" s="173">
        <f>ROUND(E95*P95,2)</f>
        <v>0</v>
      </c>
      <c r="R95" s="175" t="s">
        <v>299</v>
      </c>
      <c r="S95" s="175" t="s">
        <v>163</v>
      </c>
      <c r="T95" s="176" t="s">
        <v>163</v>
      </c>
      <c r="U95" s="161">
        <v>1.8919999999999999</v>
      </c>
      <c r="V95" s="161">
        <f>ROUND(E95*U95,2)</f>
        <v>27.49</v>
      </c>
      <c r="W95" s="161"/>
      <c r="X95" s="161" t="s">
        <v>300</v>
      </c>
      <c r="Y95" s="161" t="s">
        <v>166</v>
      </c>
      <c r="Z95" s="151"/>
      <c r="AA95" s="151"/>
      <c r="AB95" s="151"/>
      <c r="AC95" s="151"/>
      <c r="AD95" s="151"/>
      <c r="AE95" s="151"/>
      <c r="AF95" s="151"/>
      <c r="AG95" s="151" t="s">
        <v>301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2" x14ac:dyDescent="0.2">
      <c r="A96" s="158"/>
      <c r="B96" s="159"/>
      <c r="C96" s="262" t="s">
        <v>302</v>
      </c>
      <c r="D96" s="263"/>
      <c r="E96" s="263"/>
      <c r="F96" s="263"/>
      <c r="G96" s="263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1"/>
      <c r="AA96" s="151"/>
      <c r="AB96" s="151"/>
      <c r="AC96" s="151"/>
      <c r="AD96" s="151"/>
      <c r="AE96" s="151"/>
      <c r="AF96" s="151"/>
      <c r="AG96" s="151" t="s">
        <v>217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2" x14ac:dyDescent="0.2">
      <c r="A97" s="158"/>
      <c r="B97" s="159"/>
      <c r="C97" s="194" t="s">
        <v>303</v>
      </c>
      <c r="D97" s="183"/>
      <c r="E97" s="184"/>
      <c r="F97" s="161"/>
      <c r="G97" s="161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51"/>
      <c r="AA97" s="151"/>
      <c r="AB97" s="151"/>
      <c r="AC97" s="151"/>
      <c r="AD97" s="151"/>
      <c r="AE97" s="151"/>
      <c r="AF97" s="151"/>
      <c r="AG97" s="151" t="s">
        <v>203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3" x14ac:dyDescent="0.2">
      <c r="A98" s="158"/>
      <c r="B98" s="159"/>
      <c r="C98" s="194" t="s">
        <v>304</v>
      </c>
      <c r="D98" s="183"/>
      <c r="E98" s="184"/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1"/>
      <c r="AA98" s="151"/>
      <c r="AB98" s="151"/>
      <c r="AC98" s="151"/>
      <c r="AD98" s="151"/>
      <c r="AE98" s="151"/>
      <c r="AF98" s="151"/>
      <c r="AG98" s="151" t="s">
        <v>203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">
      <c r="A99" s="158"/>
      <c r="B99" s="159"/>
      <c r="C99" s="194" t="s">
        <v>305</v>
      </c>
      <c r="D99" s="183"/>
      <c r="E99" s="184">
        <v>14.52915</v>
      </c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61"/>
      <c r="Z99" s="151"/>
      <c r="AA99" s="151"/>
      <c r="AB99" s="151"/>
      <c r="AC99" s="151"/>
      <c r="AD99" s="151"/>
      <c r="AE99" s="151"/>
      <c r="AF99" s="151"/>
      <c r="AG99" s="151" t="s">
        <v>203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x14ac:dyDescent="0.2">
      <c r="A100" s="163" t="s">
        <v>158</v>
      </c>
      <c r="B100" s="164" t="s">
        <v>95</v>
      </c>
      <c r="C100" s="178" t="s">
        <v>96</v>
      </c>
      <c r="D100" s="165"/>
      <c r="E100" s="166"/>
      <c r="F100" s="167"/>
      <c r="G100" s="167">
        <f>SUMIF(AG101:AG116,"&lt;&gt;NOR",G101:G116)</f>
        <v>1798.94</v>
      </c>
      <c r="H100" s="167"/>
      <c r="I100" s="167">
        <f>SUM(I101:I116)</f>
        <v>0</v>
      </c>
      <c r="J100" s="167"/>
      <c r="K100" s="167">
        <f>SUM(K101:K116)</f>
        <v>0</v>
      </c>
      <c r="L100" s="167"/>
      <c r="M100" s="167">
        <f>SUM(M101:M116)</f>
        <v>2176.7174</v>
      </c>
      <c r="N100" s="166"/>
      <c r="O100" s="166">
        <f>SUM(O101:O116)</f>
        <v>0.01</v>
      </c>
      <c r="P100" s="166"/>
      <c r="Q100" s="166">
        <f>SUM(Q101:Q116)</f>
        <v>0</v>
      </c>
      <c r="R100" s="167"/>
      <c r="S100" s="167"/>
      <c r="T100" s="168"/>
      <c r="U100" s="162"/>
      <c r="V100" s="162">
        <f>SUM(V101:V116)</f>
        <v>0.26</v>
      </c>
      <c r="W100" s="162"/>
      <c r="X100" s="162"/>
      <c r="Y100" s="162"/>
      <c r="AG100" t="s">
        <v>159</v>
      </c>
    </row>
    <row r="101" spans="1:60" outlineLevel="1" x14ac:dyDescent="0.2">
      <c r="A101" s="170">
        <v>27</v>
      </c>
      <c r="B101" s="171" t="s">
        <v>306</v>
      </c>
      <c r="C101" s="179" t="s">
        <v>307</v>
      </c>
      <c r="D101" s="172" t="s">
        <v>206</v>
      </c>
      <c r="E101" s="173">
        <v>3.0605000000000002</v>
      </c>
      <c r="F101" s="174">
        <v>43.6</v>
      </c>
      <c r="G101" s="175">
        <f>ROUND(E101*F101,2)</f>
        <v>133.44</v>
      </c>
      <c r="H101" s="17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161.4624</v>
      </c>
      <c r="N101" s="173">
        <v>0</v>
      </c>
      <c r="O101" s="173">
        <f>ROUND(E101*N101,2)</f>
        <v>0</v>
      </c>
      <c r="P101" s="173">
        <v>0</v>
      </c>
      <c r="Q101" s="173">
        <f>ROUND(E101*P101,2)</f>
        <v>0</v>
      </c>
      <c r="R101" s="175" t="s">
        <v>272</v>
      </c>
      <c r="S101" s="175" t="s">
        <v>163</v>
      </c>
      <c r="T101" s="176" t="s">
        <v>163</v>
      </c>
      <c r="U101" s="161">
        <v>0.08</v>
      </c>
      <c r="V101" s="161">
        <f>ROUND(E101*U101,2)</f>
        <v>0.24</v>
      </c>
      <c r="W101" s="161"/>
      <c r="X101" s="161" t="s">
        <v>199</v>
      </c>
      <c r="Y101" s="161" t="s">
        <v>166</v>
      </c>
      <c r="Z101" s="151"/>
      <c r="AA101" s="151"/>
      <c r="AB101" s="151"/>
      <c r="AC101" s="151"/>
      <c r="AD101" s="151"/>
      <c r="AE101" s="151"/>
      <c r="AF101" s="151"/>
      <c r="AG101" s="151" t="s">
        <v>200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">
      <c r="A102" s="158"/>
      <c r="B102" s="159"/>
      <c r="C102" s="194" t="s">
        <v>218</v>
      </c>
      <c r="D102" s="183"/>
      <c r="E102" s="184">
        <v>0.32800000000000001</v>
      </c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51"/>
      <c r="AA102" s="151"/>
      <c r="AB102" s="151"/>
      <c r="AC102" s="151"/>
      <c r="AD102" s="151"/>
      <c r="AE102" s="151"/>
      <c r="AF102" s="151"/>
      <c r="AG102" s="151" t="s">
        <v>203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3" x14ac:dyDescent="0.2">
      <c r="A103" s="158"/>
      <c r="B103" s="159"/>
      <c r="C103" s="194" t="s">
        <v>219</v>
      </c>
      <c r="D103" s="183"/>
      <c r="E103" s="184">
        <v>0.78249999999999997</v>
      </c>
      <c r="F103" s="161"/>
      <c r="G103" s="161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61"/>
      <c r="Z103" s="151"/>
      <c r="AA103" s="151"/>
      <c r="AB103" s="151"/>
      <c r="AC103" s="151"/>
      <c r="AD103" s="151"/>
      <c r="AE103" s="151"/>
      <c r="AF103" s="151"/>
      <c r="AG103" s="151" t="s">
        <v>203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3" x14ac:dyDescent="0.2">
      <c r="A104" s="158"/>
      <c r="B104" s="159"/>
      <c r="C104" s="194" t="s">
        <v>220</v>
      </c>
      <c r="D104" s="183"/>
      <c r="E104" s="184">
        <v>1.95</v>
      </c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51"/>
      <c r="AA104" s="151"/>
      <c r="AB104" s="151"/>
      <c r="AC104" s="151"/>
      <c r="AD104" s="151"/>
      <c r="AE104" s="151"/>
      <c r="AF104" s="151"/>
      <c r="AG104" s="151" t="s">
        <v>203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0">
        <v>28</v>
      </c>
      <c r="B105" s="171" t="s">
        <v>308</v>
      </c>
      <c r="C105" s="179" t="s">
        <v>309</v>
      </c>
      <c r="D105" s="172" t="s">
        <v>206</v>
      </c>
      <c r="E105" s="173">
        <v>3.6726000000000001</v>
      </c>
      <c r="F105" s="174">
        <v>449.5</v>
      </c>
      <c r="G105" s="175">
        <f>ROUND(E105*F105,2)</f>
        <v>1650.83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1997.5042999999998</v>
      </c>
      <c r="N105" s="173">
        <v>3.5000000000000001E-3</v>
      </c>
      <c r="O105" s="173">
        <f>ROUND(E105*N105,2)</f>
        <v>0.01</v>
      </c>
      <c r="P105" s="173">
        <v>0</v>
      </c>
      <c r="Q105" s="173">
        <f>ROUND(E105*P105,2)</f>
        <v>0</v>
      </c>
      <c r="R105" s="175" t="s">
        <v>310</v>
      </c>
      <c r="S105" s="175" t="s">
        <v>163</v>
      </c>
      <c r="T105" s="176" t="s">
        <v>163</v>
      </c>
      <c r="U105" s="161">
        <v>0</v>
      </c>
      <c r="V105" s="161">
        <f>ROUND(E105*U105,2)</f>
        <v>0</v>
      </c>
      <c r="W105" s="161"/>
      <c r="X105" s="161" t="s">
        <v>311</v>
      </c>
      <c r="Y105" s="161" t="s">
        <v>166</v>
      </c>
      <c r="Z105" s="151"/>
      <c r="AA105" s="151"/>
      <c r="AB105" s="151"/>
      <c r="AC105" s="151"/>
      <c r="AD105" s="151"/>
      <c r="AE105" s="151"/>
      <c r="AF105" s="151"/>
      <c r="AG105" s="151" t="s">
        <v>312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2" x14ac:dyDescent="0.2">
      <c r="A106" s="158"/>
      <c r="B106" s="159"/>
      <c r="C106" s="195" t="s">
        <v>224</v>
      </c>
      <c r="D106" s="185"/>
      <c r="E106" s="186"/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51"/>
      <c r="AA106" s="151"/>
      <c r="AB106" s="151"/>
      <c r="AC106" s="151"/>
      <c r="AD106" s="151"/>
      <c r="AE106" s="151"/>
      <c r="AF106" s="151"/>
      <c r="AG106" s="151" t="s">
        <v>203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3" x14ac:dyDescent="0.2">
      <c r="A107" s="158"/>
      <c r="B107" s="159"/>
      <c r="C107" s="196" t="s">
        <v>313</v>
      </c>
      <c r="D107" s="185"/>
      <c r="E107" s="186">
        <v>0.32800000000000001</v>
      </c>
      <c r="F107" s="161"/>
      <c r="G107" s="161"/>
      <c r="H107" s="161"/>
      <c r="I107" s="161"/>
      <c r="J107" s="161"/>
      <c r="K107" s="161"/>
      <c r="L107" s="161"/>
      <c r="M107" s="161"/>
      <c r="N107" s="160"/>
      <c r="O107" s="160"/>
      <c r="P107" s="160"/>
      <c r="Q107" s="160"/>
      <c r="R107" s="161"/>
      <c r="S107" s="161"/>
      <c r="T107" s="161"/>
      <c r="U107" s="161"/>
      <c r="V107" s="161"/>
      <c r="W107" s="161"/>
      <c r="X107" s="161"/>
      <c r="Y107" s="161"/>
      <c r="Z107" s="151"/>
      <c r="AA107" s="151"/>
      <c r="AB107" s="151"/>
      <c r="AC107" s="151"/>
      <c r="AD107" s="151"/>
      <c r="AE107" s="151"/>
      <c r="AF107" s="151"/>
      <c r="AG107" s="151" t="s">
        <v>203</v>
      </c>
      <c r="AH107" s="151">
        <v>2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3" x14ac:dyDescent="0.2">
      <c r="A108" s="158"/>
      <c r="B108" s="159"/>
      <c r="C108" s="196" t="s">
        <v>314</v>
      </c>
      <c r="D108" s="185"/>
      <c r="E108" s="186">
        <v>0.78249999999999997</v>
      </c>
      <c r="F108" s="161"/>
      <c r="G108" s="161"/>
      <c r="H108" s="161"/>
      <c r="I108" s="161"/>
      <c r="J108" s="161"/>
      <c r="K108" s="161"/>
      <c r="L108" s="161"/>
      <c r="M108" s="161"/>
      <c r="N108" s="160"/>
      <c r="O108" s="160"/>
      <c r="P108" s="160"/>
      <c r="Q108" s="160"/>
      <c r="R108" s="161"/>
      <c r="S108" s="161"/>
      <c r="T108" s="161"/>
      <c r="U108" s="161"/>
      <c r="V108" s="161"/>
      <c r="W108" s="161"/>
      <c r="X108" s="161"/>
      <c r="Y108" s="161"/>
      <c r="Z108" s="151"/>
      <c r="AA108" s="151"/>
      <c r="AB108" s="151"/>
      <c r="AC108" s="151"/>
      <c r="AD108" s="151"/>
      <c r="AE108" s="151"/>
      <c r="AF108" s="151"/>
      <c r="AG108" s="151" t="s">
        <v>203</v>
      </c>
      <c r="AH108" s="151">
        <v>2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3" x14ac:dyDescent="0.2">
      <c r="A109" s="158"/>
      <c r="B109" s="159"/>
      <c r="C109" s="196" t="s">
        <v>315</v>
      </c>
      <c r="D109" s="185"/>
      <c r="E109" s="186">
        <v>1.95</v>
      </c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1"/>
      <c r="AA109" s="151"/>
      <c r="AB109" s="151"/>
      <c r="AC109" s="151"/>
      <c r="AD109" s="151"/>
      <c r="AE109" s="151"/>
      <c r="AF109" s="151"/>
      <c r="AG109" s="151" t="s">
        <v>203</v>
      </c>
      <c r="AH109" s="151">
        <v>2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3" x14ac:dyDescent="0.2">
      <c r="A110" s="158"/>
      <c r="B110" s="159"/>
      <c r="C110" s="195" t="s">
        <v>226</v>
      </c>
      <c r="D110" s="185"/>
      <c r="E110" s="186"/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1"/>
      <c r="AA110" s="151"/>
      <c r="AB110" s="151"/>
      <c r="AC110" s="151"/>
      <c r="AD110" s="151"/>
      <c r="AE110" s="151"/>
      <c r="AF110" s="151"/>
      <c r="AG110" s="151" t="s">
        <v>203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3" x14ac:dyDescent="0.2">
      <c r="A111" s="158"/>
      <c r="B111" s="159"/>
      <c r="C111" s="194" t="s">
        <v>316</v>
      </c>
      <c r="D111" s="183"/>
      <c r="E111" s="184">
        <v>3.6726000000000001</v>
      </c>
      <c r="F111" s="161"/>
      <c r="G111" s="161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61"/>
      <c r="Z111" s="151"/>
      <c r="AA111" s="151"/>
      <c r="AB111" s="151"/>
      <c r="AC111" s="151"/>
      <c r="AD111" s="151"/>
      <c r="AE111" s="151"/>
      <c r="AF111" s="151"/>
      <c r="AG111" s="151" t="s">
        <v>203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0">
        <v>29</v>
      </c>
      <c r="B112" s="171" t="s">
        <v>317</v>
      </c>
      <c r="C112" s="179" t="s">
        <v>318</v>
      </c>
      <c r="D112" s="172" t="s">
        <v>298</v>
      </c>
      <c r="E112" s="173">
        <v>1.285E-2</v>
      </c>
      <c r="F112" s="174">
        <v>1142</v>
      </c>
      <c r="G112" s="175">
        <f>ROUND(E112*F112,2)</f>
        <v>14.67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17.750699999999998</v>
      </c>
      <c r="N112" s="173">
        <v>0</v>
      </c>
      <c r="O112" s="173">
        <f>ROUND(E112*N112,2)</f>
        <v>0</v>
      </c>
      <c r="P112" s="173">
        <v>0</v>
      </c>
      <c r="Q112" s="173">
        <f>ROUND(E112*P112,2)</f>
        <v>0</v>
      </c>
      <c r="R112" s="175" t="s">
        <v>272</v>
      </c>
      <c r="S112" s="175" t="s">
        <v>163</v>
      </c>
      <c r="T112" s="176" t="s">
        <v>163</v>
      </c>
      <c r="U112" s="161">
        <v>1.831</v>
      </c>
      <c r="V112" s="161">
        <f>ROUND(E112*U112,2)</f>
        <v>0.02</v>
      </c>
      <c r="W112" s="161"/>
      <c r="X112" s="161" t="s">
        <v>300</v>
      </c>
      <c r="Y112" s="161" t="s">
        <v>166</v>
      </c>
      <c r="Z112" s="151"/>
      <c r="AA112" s="151"/>
      <c r="AB112" s="151"/>
      <c r="AC112" s="151"/>
      <c r="AD112" s="151"/>
      <c r="AE112" s="151"/>
      <c r="AF112" s="151"/>
      <c r="AG112" s="151" t="s">
        <v>301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">
      <c r="A113" s="158"/>
      <c r="B113" s="159"/>
      <c r="C113" s="262" t="s">
        <v>319</v>
      </c>
      <c r="D113" s="263"/>
      <c r="E113" s="263"/>
      <c r="F113" s="263"/>
      <c r="G113" s="263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61"/>
      <c r="Z113" s="151"/>
      <c r="AA113" s="151"/>
      <c r="AB113" s="151"/>
      <c r="AC113" s="151"/>
      <c r="AD113" s="151"/>
      <c r="AE113" s="151"/>
      <c r="AF113" s="151"/>
      <c r="AG113" s="151" t="s">
        <v>217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2" x14ac:dyDescent="0.2">
      <c r="A114" s="158"/>
      <c r="B114" s="159"/>
      <c r="C114" s="194" t="s">
        <v>303</v>
      </c>
      <c r="D114" s="183"/>
      <c r="E114" s="184"/>
      <c r="F114" s="161"/>
      <c r="G114" s="161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51"/>
      <c r="AA114" s="151"/>
      <c r="AB114" s="151"/>
      <c r="AC114" s="151"/>
      <c r="AD114" s="151"/>
      <c r="AE114" s="151"/>
      <c r="AF114" s="151"/>
      <c r="AG114" s="151" t="s">
        <v>203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3" x14ac:dyDescent="0.2">
      <c r="A115" s="158"/>
      <c r="B115" s="159"/>
      <c r="C115" s="194" t="s">
        <v>320</v>
      </c>
      <c r="D115" s="183"/>
      <c r="E115" s="184"/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61"/>
      <c r="Z115" s="151"/>
      <c r="AA115" s="151"/>
      <c r="AB115" s="151"/>
      <c r="AC115" s="151"/>
      <c r="AD115" s="151"/>
      <c r="AE115" s="151"/>
      <c r="AF115" s="151"/>
      <c r="AG115" s="151" t="s">
        <v>203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3" x14ac:dyDescent="0.2">
      <c r="A116" s="158"/>
      <c r="B116" s="159"/>
      <c r="C116" s="194" t="s">
        <v>321</v>
      </c>
      <c r="D116" s="183"/>
      <c r="E116" s="184">
        <v>1.285E-2</v>
      </c>
      <c r="F116" s="161"/>
      <c r="G116" s="161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61"/>
      <c r="Z116" s="151"/>
      <c r="AA116" s="151"/>
      <c r="AB116" s="151"/>
      <c r="AC116" s="151"/>
      <c r="AD116" s="151"/>
      <c r="AE116" s="151"/>
      <c r="AF116" s="151"/>
      <c r="AG116" s="151" t="s">
        <v>203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x14ac:dyDescent="0.2">
      <c r="A117" s="163" t="s">
        <v>158</v>
      </c>
      <c r="B117" s="164" t="s">
        <v>97</v>
      </c>
      <c r="C117" s="178" t="s">
        <v>98</v>
      </c>
      <c r="D117" s="165"/>
      <c r="E117" s="166"/>
      <c r="F117" s="167"/>
      <c r="G117" s="167">
        <f>SUMIF(AG118:AG127,"&lt;&gt;NOR",G118:G127)</f>
        <v>7498.92</v>
      </c>
      <c r="H117" s="167"/>
      <c r="I117" s="167">
        <f>SUM(I118:I127)</f>
        <v>0</v>
      </c>
      <c r="J117" s="167"/>
      <c r="K117" s="167">
        <f>SUM(K118:K127)</f>
        <v>0</v>
      </c>
      <c r="L117" s="167"/>
      <c r="M117" s="167">
        <f>SUM(M118:M127)</f>
        <v>9073.6931999999997</v>
      </c>
      <c r="N117" s="166"/>
      <c r="O117" s="166">
        <f>SUM(O118:O127)</f>
        <v>0.02</v>
      </c>
      <c r="P117" s="166"/>
      <c r="Q117" s="166">
        <f>SUM(Q118:Q127)</f>
        <v>0</v>
      </c>
      <c r="R117" s="167"/>
      <c r="S117" s="167"/>
      <c r="T117" s="168"/>
      <c r="U117" s="162"/>
      <c r="V117" s="162">
        <f>SUM(V118:V127)</f>
        <v>8.68</v>
      </c>
      <c r="W117" s="162"/>
      <c r="X117" s="162"/>
      <c r="Y117" s="162"/>
      <c r="AG117" t="s">
        <v>159</v>
      </c>
    </row>
    <row r="118" spans="1:60" outlineLevel="1" x14ac:dyDescent="0.2">
      <c r="A118" s="170">
        <v>30</v>
      </c>
      <c r="B118" s="171" t="s">
        <v>322</v>
      </c>
      <c r="C118" s="179" t="s">
        <v>323</v>
      </c>
      <c r="D118" s="172" t="s">
        <v>233</v>
      </c>
      <c r="E118" s="173">
        <v>15.4</v>
      </c>
      <c r="F118" s="174">
        <v>290</v>
      </c>
      <c r="G118" s="175">
        <f>ROUND(E118*F118,2)</f>
        <v>4466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5403.86</v>
      </c>
      <c r="N118" s="173">
        <v>3.8000000000000002E-4</v>
      </c>
      <c r="O118" s="173">
        <f>ROUND(E118*N118,2)</f>
        <v>0.01</v>
      </c>
      <c r="P118" s="173">
        <v>0</v>
      </c>
      <c r="Q118" s="173">
        <f>ROUND(E118*P118,2)</f>
        <v>0</v>
      </c>
      <c r="R118" s="175" t="s">
        <v>324</v>
      </c>
      <c r="S118" s="175" t="s">
        <v>163</v>
      </c>
      <c r="T118" s="176" t="s">
        <v>163</v>
      </c>
      <c r="U118" s="161">
        <v>0.32</v>
      </c>
      <c r="V118" s="161">
        <f>ROUND(E118*U118,2)</f>
        <v>4.93</v>
      </c>
      <c r="W118" s="161"/>
      <c r="X118" s="161" t="s">
        <v>199</v>
      </c>
      <c r="Y118" s="161" t="s">
        <v>166</v>
      </c>
      <c r="Z118" s="151"/>
      <c r="AA118" s="151"/>
      <c r="AB118" s="151"/>
      <c r="AC118" s="151"/>
      <c r="AD118" s="151"/>
      <c r="AE118" s="151"/>
      <c r="AF118" s="151"/>
      <c r="AG118" s="151" t="s">
        <v>200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2" x14ac:dyDescent="0.2">
      <c r="A119" s="158"/>
      <c r="B119" s="159"/>
      <c r="C119" s="262" t="s">
        <v>325</v>
      </c>
      <c r="D119" s="263"/>
      <c r="E119" s="263"/>
      <c r="F119" s="263"/>
      <c r="G119" s="263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1"/>
      <c r="AA119" s="151"/>
      <c r="AB119" s="151"/>
      <c r="AC119" s="151"/>
      <c r="AD119" s="151"/>
      <c r="AE119" s="151"/>
      <c r="AF119" s="151"/>
      <c r="AG119" s="151" t="s">
        <v>217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2" x14ac:dyDescent="0.2">
      <c r="A120" s="158"/>
      <c r="B120" s="159"/>
      <c r="C120" s="264" t="s">
        <v>326</v>
      </c>
      <c r="D120" s="265"/>
      <c r="E120" s="265"/>
      <c r="F120" s="265"/>
      <c r="G120" s="265"/>
      <c r="H120" s="161"/>
      <c r="I120" s="161"/>
      <c r="J120" s="161"/>
      <c r="K120" s="161"/>
      <c r="L120" s="161"/>
      <c r="M120" s="161"/>
      <c r="N120" s="160"/>
      <c r="O120" s="160"/>
      <c r="P120" s="160"/>
      <c r="Q120" s="160"/>
      <c r="R120" s="161"/>
      <c r="S120" s="161"/>
      <c r="T120" s="161"/>
      <c r="U120" s="161"/>
      <c r="V120" s="161"/>
      <c r="W120" s="161"/>
      <c r="X120" s="161"/>
      <c r="Y120" s="161"/>
      <c r="Z120" s="151"/>
      <c r="AA120" s="151"/>
      <c r="AB120" s="151"/>
      <c r="AC120" s="151"/>
      <c r="AD120" s="151"/>
      <c r="AE120" s="151"/>
      <c r="AF120" s="151"/>
      <c r="AG120" s="151" t="s">
        <v>169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2" x14ac:dyDescent="0.2">
      <c r="A121" s="158"/>
      <c r="B121" s="159"/>
      <c r="C121" s="194" t="s">
        <v>327</v>
      </c>
      <c r="D121" s="183"/>
      <c r="E121" s="184">
        <v>15.4</v>
      </c>
      <c r="F121" s="161"/>
      <c r="G121" s="161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61"/>
      <c r="Z121" s="151"/>
      <c r="AA121" s="151"/>
      <c r="AB121" s="151"/>
      <c r="AC121" s="151"/>
      <c r="AD121" s="151"/>
      <c r="AE121" s="151"/>
      <c r="AF121" s="151"/>
      <c r="AG121" s="151" t="s">
        <v>203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87">
        <v>31</v>
      </c>
      <c r="B122" s="188" t="s">
        <v>328</v>
      </c>
      <c r="C122" s="197" t="s">
        <v>329</v>
      </c>
      <c r="D122" s="189" t="s">
        <v>223</v>
      </c>
      <c r="E122" s="190">
        <v>4</v>
      </c>
      <c r="F122" s="191">
        <v>754</v>
      </c>
      <c r="G122" s="192">
        <f>ROUND(E122*F122,2)</f>
        <v>3016</v>
      </c>
      <c r="H122" s="191"/>
      <c r="I122" s="192">
        <f>ROUND(E122*H122,2)</f>
        <v>0</v>
      </c>
      <c r="J122" s="191"/>
      <c r="K122" s="192">
        <f>ROUND(E122*J122,2)</f>
        <v>0</v>
      </c>
      <c r="L122" s="192">
        <v>21</v>
      </c>
      <c r="M122" s="192">
        <f>G122*(1+L122/100)</f>
        <v>3649.3599999999997</v>
      </c>
      <c r="N122" s="190">
        <v>3.5899999999999999E-3</v>
      </c>
      <c r="O122" s="190">
        <f>ROUND(E122*N122,2)</f>
        <v>0.01</v>
      </c>
      <c r="P122" s="190">
        <v>0</v>
      </c>
      <c r="Q122" s="190">
        <f>ROUND(E122*P122,2)</f>
        <v>0</v>
      </c>
      <c r="R122" s="192" t="s">
        <v>324</v>
      </c>
      <c r="S122" s="192" t="s">
        <v>163</v>
      </c>
      <c r="T122" s="193" t="s">
        <v>163</v>
      </c>
      <c r="U122" s="161">
        <v>0.93</v>
      </c>
      <c r="V122" s="161">
        <f>ROUND(E122*U122,2)</f>
        <v>3.72</v>
      </c>
      <c r="W122" s="161"/>
      <c r="X122" s="161" t="s">
        <v>199</v>
      </c>
      <c r="Y122" s="161" t="s">
        <v>166</v>
      </c>
      <c r="Z122" s="151"/>
      <c r="AA122" s="151"/>
      <c r="AB122" s="151"/>
      <c r="AC122" s="151"/>
      <c r="AD122" s="151"/>
      <c r="AE122" s="151"/>
      <c r="AF122" s="151"/>
      <c r="AG122" s="151" t="s">
        <v>200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0">
        <v>32</v>
      </c>
      <c r="B123" s="171" t="s">
        <v>330</v>
      </c>
      <c r="C123" s="179" t="s">
        <v>331</v>
      </c>
      <c r="D123" s="172" t="s">
        <v>298</v>
      </c>
      <c r="E123" s="173">
        <v>2.0209999999999999E-2</v>
      </c>
      <c r="F123" s="174">
        <v>837</v>
      </c>
      <c r="G123" s="175">
        <f>ROUND(E123*F123,2)</f>
        <v>16.920000000000002</v>
      </c>
      <c r="H123" s="174"/>
      <c r="I123" s="175">
        <f>ROUND(E123*H123,2)</f>
        <v>0</v>
      </c>
      <c r="J123" s="174"/>
      <c r="K123" s="175">
        <f>ROUND(E123*J123,2)</f>
        <v>0</v>
      </c>
      <c r="L123" s="175">
        <v>21</v>
      </c>
      <c r="M123" s="175">
        <f>G123*(1+L123/100)</f>
        <v>20.473200000000002</v>
      </c>
      <c r="N123" s="173">
        <v>0</v>
      </c>
      <c r="O123" s="173">
        <f>ROUND(E123*N123,2)</f>
        <v>0</v>
      </c>
      <c r="P123" s="173">
        <v>0</v>
      </c>
      <c r="Q123" s="173">
        <f>ROUND(E123*P123,2)</f>
        <v>0</v>
      </c>
      <c r="R123" s="175" t="s">
        <v>324</v>
      </c>
      <c r="S123" s="175" t="s">
        <v>163</v>
      </c>
      <c r="T123" s="176" t="s">
        <v>163</v>
      </c>
      <c r="U123" s="161">
        <v>1.5229999999999999</v>
      </c>
      <c r="V123" s="161">
        <f>ROUND(E123*U123,2)</f>
        <v>0.03</v>
      </c>
      <c r="W123" s="161"/>
      <c r="X123" s="161" t="s">
        <v>300</v>
      </c>
      <c r="Y123" s="161" t="s">
        <v>166</v>
      </c>
      <c r="Z123" s="151"/>
      <c r="AA123" s="151"/>
      <c r="AB123" s="151"/>
      <c r="AC123" s="151"/>
      <c r="AD123" s="151"/>
      <c r="AE123" s="151"/>
      <c r="AF123" s="151"/>
      <c r="AG123" s="151" t="s">
        <v>301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2" x14ac:dyDescent="0.2">
      <c r="A124" s="158"/>
      <c r="B124" s="159"/>
      <c r="C124" s="262" t="s">
        <v>332</v>
      </c>
      <c r="D124" s="263"/>
      <c r="E124" s="263"/>
      <c r="F124" s="263"/>
      <c r="G124" s="263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1"/>
      <c r="AA124" s="151"/>
      <c r="AB124" s="151"/>
      <c r="AC124" s="151"/>
      <c r="AD124" s="151"/>
      <c r="AE124" s="151"/>
      <c r="AF124" s="151"/>
      <c r="AG124" s="151" t="s">
        <v>217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2" x14ac:dyDescent="0.2">
      <c r="A125" s="158"/>
      <c r="B125" s="159"/>
      <c r="C125" s="194" t="s">
        <v>303</v>
      </c>
      <c r="D125" s="183"/>
      <c r="E125" s="184"/>
      <c r="F125" s="161"/>
      <c r="G125" s="161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61"/>
      <c r="Z125" s="151"/>
      <c r="AA125" s="151"/>
      <c r="AB125" s="151"/>
      <c r="AC125" s="151"/>
      <c r="AD125" s="151"/>
      <c r="AE125" s="151"/>
      <c r="AF125" s="151"/>
      <c r="AG125" s="151" t="s">
        <v>203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3" x14ac:dyDescent="0.2">
      <c r="A126" s="158"/>
      <c r="B126" s="159"/>
      <c r="C126" s="194" t="s">
        <v>333</v>
      </c>
      <c r="D126" s="183"/>
      <c r="E126" s="184"/>
      <c r="F126" s="161"/>
      <c r="G126" s="161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61"/>
      <c r="Z126" s="151"/>
      <c r="AA126" s="151"/>
      <c r="AB126" s="151"/>
      <c r="AC126" s="151"/>
      <c r="AD126" s="151"/>
      <c r="AE126" s="151"/>
      <c r="AF126" s="151"/>
      <c r="AG126" s="151" t="s">
        <v>203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3" x14ac:dyDescent="0.2">
      <c r="A127" s="158"/>
      <c r="B127" s="159"/>
      <c r="C127" s="194" t="s">
        <v>334</v>
      </c>
      <c r="D127" s="183"/>
      <c r="E127" s="184">
        <v>2.0209999999999999E-2</v>
      </c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51"/>
      <c r="AA127" s="151"/>
      <c r="AB127" s="151"/>
      <c r="AC127" s="151"/>
      <c r="AD127" s="151"/>
      <c r="AE127" s="151"/>
      <c r="AF127" s="151"/>
      <c r="AG127" s="151" t="s">
        <v>203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x14ac:dyDescent="0.2">
      <c r="A128" s="163" t="s">
        <v>158</v>
      </c>
      <c r="B128" s="164" t="s">
        <v>99</v>
      </c>
      <c r="C128" s="178" t="s">
        <v>100</v>
      </c>
      <c r="D128" s="165"/>
      <c r="E128" s="166"/>
      <c r="F128" s="167"/>
      <c r="G128" s="167">
        <f>SUMIF(AG129:AG129,"&lt;&gt;NOR",G129:G129)</f>
        <v>64500</v>
      </c>
      <c r="H128" s="167"/>
      <c r="I128" s="167">
        <f>SUM(I129:I129)</f>
        <v>0</v>
      </c>
      <c r="J128" s="167"/>
      <c r="K128" s="167">
        <f>SUM(K129:K129)</f>
        <v>0</v>
      </c>
      <c r="L128" s="167"/>
      <c r="M128" s="167">
        <f>SUM(M129:M129)</f>
        <v>78045</v>
      </c>
      <c r="N128" s="166"/>
      <c r="O128" s="166">
        <f>SUM(O129:O129)</f>
        <v>0</v>
      </c>
      <c r="P128" s="166"/>
      <c r="Q128" s="166">
        <f>SUM(Q129:Q129)</f>
        <v>0</v>
      </c>
      <c r="R128" s="167"/>
      <c r="S128" s="167"/>
      <c r="T128" s="168"/>
      <c r="U128" s="162"/>
      <c r="V128" s="162">
        <f>SUM(V129:V129)</f>
        <v>5.19</v>
      </c>
      <c r="W128" s="162"/>
      <c r="X128" s="162"/>
      <c r="Y128" s="162"/>
      <c r="AG128" t="s">
        <v>159</v>
      </c>
    </row>
    <row r="129" spans="1:60" ht="22.5" outlineLevel="1" x14ac:dyDescent="0.2">
      <c r="A129" s="187">
        <v>33</v>
      </c>
      <c r="B129" s="188" t="s">
        <v>335</v>
      </c>
      <c r="C129" s="197" t="s">
        <v>336</v>
      </c>
      <c r="D129" s="189" t="s">
        <v>223</v>
      </c>
      <c r="E129" s="190">
        <v>3</v>
      </c>
      <c r="F129" s="191">
        <v>21500</v>
      </c>
      <c r="G129" s="192">
        <f>ROUND(E129*F129,2)</f>
        <v>64500</v>
      </c>
      <c r="H129" s="191"/>
      <c r="I129" s="192">
        <f>ROUND(E129*H129,2)</f>
        <v>0</v>
      </c>
      <c r="J129" s="191"/>
      <c r="K129" s="192">
        <f>ROUND(E129*J129,2)</f>
        <v>0</v>
      </c>
      <c r="L129" s="192">
        <v>21</v>
      </c>
      <c r="M129" s="192">
        <f>G129*(1+L129/100)</f>
        <v>78045</v>
      </c>
      <c r="N129" s="190">
        <v>0</v>
      </c>
      <c r="O129" s="190">
        <f>ROUND(E129*N129,2)</f>
        <v>0</v>
      </c>
      <c r="P129" s="190">
        <v>0</v>
      </c>
      <c r="Q129" s="190">
        <f>ROUND(E129*P129,2)</f>
        <v>0</v>
      </c>
      <c r="R129" s="192"/>
      <c r="S129" s="192" t="s">
        <v>198</v>
      </c>
      <c r="T129" s="193" t="s">
        <v>164</v>
      </c>
      <c r="U129" s="161">
        <v>1.73</v>
      </c>
      <c r="V129" s="161">
        <f>ROUND(E129*U129,2)</f>
        <v>5.19</v>
      </c>
      <c r="W129" s="161"/>
      <c r="X129" s="161" t="s">
        <v>337</v>
      </c>
      <c r="Y129" s="161" t="s">
        <v>166</v>
      </c>
      <c r="Z129" s="151"/>
      <c r="AA129" s="151"/>
      <c r="AB129" s="151"/>
      <c r="AC129" s="151"/>
      <c r="AD129" s="151"/>
      <c r="AE129" s="151"/>
      <c r="AF129" s="151"/>
      <c r="AG129" s="151" t="s">
        <v>338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x14ac:dyDescent="0.2">
      <c r="A130" s="163" t="s">
        <v>158</v>
      </c>
      <c r="B130" s="164" t="s">
        <v>101</v>
      </c>
      <c r="C130" s="178" t="s">
        <v>102</v>
      </c>
      <c r="D130" s="165"/>
      <c r="E130" s="166"/>
      <c r="F130" s="167"/>
      <c r="G130" s="167">
        <f>SUMIF(AG131:AG141,"&lt;&gt;NOR",G131:G141)</f>
        <v>149805.60999999999</v>
      </c>
      <c r="H130" s="167"/>
      <c r="I130" s="167">
        <f>SUM(I131:I141)</f>
        <v>0</v>
      </c>
      <c r="J130" s="167"/>
      <c r="K130" s="167">
        <f>SUM(K131:K141)</f>
        <v>0</v>
      </c>
      <c r="L130" s="167"/>
      <c r="M130" s="167">
        <f>SUM(M131:M141)</f>
        <v>181264.78809999998</v>
      </c>
      <c r="N130" s="166"/>
      <c r="O130" s="166">
        <f>SUM(O131:O141)</f>
        <v>0.89999999999999991</v>
      </c>
      <c r="P130" s="166"/>
      <c r="Q130" s="166">
        <f>SUM(Q131:Q141)</f>
        <v>0</v>
      </c>
      <c r="R130" s="167"/>
      <c r="S130" s="167"/>
      <c r="T130" s="168"/>
      <c r="U130" s="162"/>
      <c r="V130" s="162">
        <f>SUM(V131:V141)</f>
        <v>75.25</v>
      </c>
      <c r="W130" s="162"/>
      <c r="X130" s="162"/>
      <c r="Y130" s="162"/>
      <c r="AG130" t="s">
        <v>159</v>
      </c>
    </row>
    <row r="131" spans="1:60" outlineLevel="1" x14ac:dyDescent="0.2">
      <c r="A131" s="170">
        <v>34</v>
      </c>
      <c r="B131" s="171" t="s">
        <v>339</v>
      </c>
      <c r="C131" s="179" t="s">
        <v>340</v>
      </c>
      <c r="D131" s="172" t="s">
        <v>206</v>
      </c>
      <c r="E131" s="173">
        <v>19.768000000000001</v>
      </c>
      <c r="F131" s="174">
        <v>450</v>
      </c>
      <c r="G131" s="175">
        <f>ROUND(E131*F131,2)</f>
        <v>8895.6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10763.675999999999</v>
      </c>
      <c r="N131" s="173">
        <v>4.0000000000000003E-5</v>
      </c>
      <c r="O131" s="173">
        <f>ROUND(E131*N131,2)</f>
        <v>0</v>
      </c>
      <c r="P131" s="173">
        <v>0</v>
      </c>
      <c r="Q131" s="173">
        <f>ROUND(E131*P131,2)</f>
        <v>0</v>
      </c>
      <c r="R131" s="175"/>
      <c r="S131" s="175" t="s">
        <v>198</v>
      </c>
      <c r="T131" s="176" t="s">
        <v>230</v>
      </c>
      <c r="U131" s="161">
        <v>1.238</v>
      </c>
      <c r="V131" s="161">
        <f>ROUND(E131*U131,2)</f>
        <v>24.47</v>
      </c>
      <c r="W131" s="161"/>
      <c r="X131" s="161" t="s">
        <v>199</v>
      </c>
      <c r="Y131" s="161" t="s">
        <v>166</v>
      </c>
      <c r="Z131" s="151"/>
      <c r="AA131" s="151"/>
      <c r="AB131" s="151"/>
      <c r="AC131" s="151"/>
      <c r="AD131" s="151"/>
      <c r="AE131" s="151"/>
      <c r="AF131" s="151"/>
      <c r="AG131" s="151" t="s">
        <v>200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2" x14ac:dyDescent="0.2">
      <c r="A132" s="158"/>
      <c r="B132" s="159"/>
      <c r="C132" s="194" t="s">
        <v>341</v>
      </c>
      <c r="D132" s="183"/>
      <c r="E132" s="184">
        <v>19.768000000000001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203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70">
        <v>35</v>
      </c>
      <c r="B133" s="171" t="s">
        <v>342</v>
      </c>
      <c r="C133" s="179" t="s">
        <v>343</v>
      </c>
      <c r="D133" s="172" t="s">
        <v>206</v>
      </c>
      <c r="E133" s="173">
        <v>16.625</v>
      </c>
      <c r="F133" s="174">
        <v>450</v>
      </c>
      <c r="G133" s="175">
        <f>ROUND(E133*F133,2)</f>
        <v>7481.25</v>
      </c>
      <c r="H133" s="174"/>
      <c r="I133" s="175">
        <f>ROUND(E133*H133,2)</f>
        <v>0</v>
      </c>
      <c r="J133" s="174"/>
      <c r="K133" s="175">
        <f>ROUND(E133*J133,2)</f>
        <v>0</v>
      </c>
      <c r="L133" s="175">
        <v>21</v>
      </c>
      <c r="M133" s="175">
        <f>G133*(1+L133/100)</f>
        <v>9052.3125</v>
      </c>
      <c r="N133" s="173">
        <v>5.2500000000000003E-3</v>
      </c>
      <c r="O133" s="173">
        <f>ROUND(E133*N133,2)</f>
        <v>0.09</v>
      </c>
      <c r="P133" s="173">
        <v>0</v>
      </c>
      <c r="Q133" s="173">
        <f>ROUND(E133*P133,2)</f>
        <v>0</v>
      </c>
      <c r="R133" s="175"/>
      <c r="S133" s="175" t="s">
        <v>198</v>
      </c>
      <c r="T133" s="176" t="s">
        <v>164</v>
      </c>
      <c r="U133" s="161">
        <v>1.57</v>
      </c>
      <c r="V133" s="161">
        <f>ROUND(E133*U133,2)</f>
        <v>26.1</v>
      </c>
      <c r="W133" s="161"/>
      <c r="X133" s="161" t="s">
        <v>199</v>
      </c>
      <c r="Y133" s="161" t="s">
        <v>166</v>
      </c>
      <c r="Z133" s="151"/>
      <c r="AA133" s="151"/>
      <c r="AB133" s="151"/>
      <c r="AC133" s="151"/>
      <c r="AD133" s="151"/>
      <c r="AE133" s="151"/>
      <c r="AF133" s="151"/>
      <c r="AG133" s="151" t="s">
        <v>200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2" x14ac:dyDescent="0.2">
      <c r="A134" s="158"/>
      <c r="B134" s="159"/>
      <c r="C134" s="253" t="s">
        <v>344</v>
      </c>
      <c r="D134" s="254"/>
      <c r="E134" s="254"/>
      <c r="F134" s="254"/>
      <c r="G134" s="254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61"/>
      <c r="Z134" s="151"/>
      <c r="AA134" s="151"/>
      <c r="AB134" s="151"/>
      <c r="AC134" s="151"/>
      <c r="AD134" s="151"/>
      <c r="AE134" s="151"/>
      <c r="AF134" s="151"/>
      <c r="AG134" s="151" t="s">
        <v>169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2" x14ac:dyDescent="0.2">
      <c r="A135" s="158"/>
      <c r="B135" s="159"/>
      <c r="C135" s="194" t="s">
        <v>244</v>
      </c>
      <c r="D135" s="183"/>
      <c r="E135" s="184">
        <v>16.625</v>
      </c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51"/>
      <c r="AA135" s="151"/>
      <c r="AB135" s="151"/>
      <c r="AC135" s="151"/>
      <c r="AD135" s="151"/>
      <c r="AE135" s="151"/>
      <c r="AF135" s="151"/>
      <c r="AG135" s="151" t="s">
        <v>203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0">
        <v>36</v>
      </c>
      <c r="B136" s="171" t="s">
        <v>345</v>
      </c>
      <c r="C136" s="179" t="s">
        <v>346</v>
      </c>
      <c r="D136" s="172" t="s">
        <v>206</v>
      </c>
      <c r="E136" s="173">
        <v>50.881320000000002</v>
      </c>
      <c r="F136" s="174">
        <v>120</v>
      </c>
      <c r="G136" s="175">
        <f>ROUND(E136*F136,2)</f>
        <v>6105.76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21</v>
      </c>
      <c r="M136" s="175">
        <f>G136*(1+L136/100)</f>
        <v>7387.9696000000004</v>
      </c>
      <c r="N136" s="173">
        <v>4.1000000000000003E-3</v>
      </c>
      <c r="O136" s="173">
        <f>ROUND(E136*N136,2)</f>
        <v>0.21</v>
      </c>
      <c r="P136" s="173">
        <v>0</v>
      </c>
      <c r="Q136" s="173">
        <f>ROUND(E136*P136,2)</f>
        <v>0</v>
      </c>
      <c r="R136" s="175"/>
      <c r="S136" s="175" t="s">
        <v>198</v>
      </c>
      <c r="T136" s="176" t="s">
        <v>164</v>
      </c>
      <c r="U136" s="161">
        <v>0.48499999999999999</v>
      </c>
      <c r="V136" s="161">
        <f>ROUND(E136*U136,2)</f>
        <v>24.68</v>
      </c>
      <c r="W136" s="161"/>
      <c r="X136" s="161" t="s">
        <v>199</v>
      </c>
      <c r="Y136" s="161" t="s">
        <v>166</v>
      </c>
      <c r="Z136" s="151"/>
      <c r="AA136" s="151"/>
      <c r="AB136" s="151"/>
      <c r="AC136" s="151"/>
      <c r="AD136" s="151"/>
      <c r="AE136" s="151"/>
      <c r="AF136" s="151"/>
      <c r="AG136" s="151" t="s">
        <v>200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2" x14ac:dyDescent="0.2">
      <c r="A137" s="158"/>
      <c r="B137" s="159"/>
      <c r="C137" s="253" t="s">
        <v>344</v>
      </c>
      <c r="D137" s="254"/>
      <c r="E137" s="254"/>
      <c r="F137" s="254"/>
      <c r="G137" s="254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61"/>
      <c r="Z137" s="151"/>
      <c r="AA137" s="151"/>
      <c r="AB137" s="151"/>
      <c r="AC137" s="151"/>
      <c r="AD137" s="151"/>
      <c r="AE137" s="151"/>
      <c r="AF137" s="151"/>
      <c r="AG137" s="151" t="s">
        <v>169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2" x14ac:dyDescent="0.2">
      <c r="A138" s="158"/>
      <c r="B138" s="159"/>
      <c r="C138" s="194" t="s">
        <v>242</v>
      </c>
      <c r="D138" s="183"/>
      <c r="E138" s="184">
        <v>25.52</v>
      </c>
      <c r="F138" s="161"/>
      <c r="G138" s="161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61"/>
      <c r="Z138" s="151"/>
      <c r="AA138" s="151"/>
      <c r="AB138" s="151"/>
      <c r="AC138" s="151"/>
      <c r="AD138" s="151"/>
      <c r="AE138" s="151"/>
      <c r="AF138" s="151"/>
      <c r="AG138" s="151" t="s">
        <v>203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3" x14ac:dyDescent="0.2">
      <c r="A139" s="158"/>
      <c r="B139" s="159"/>
      <c r="C139" s="194" t="s">
        <v>243</v>
      </c>
      <c r="D139" s="183"/>
      <c r="E139" s="184">
        <v>25.361329999999999</v>
      </c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1"/>
      <c r="AA139" s="151"/>
      <c r="AB139" s="151"/>
      <c r="AC139" s="151"/>
      <c r="AD139" s="151"/>
      <c r="AE139" s="151"/>
      <c r="AF139" s="151"/>
      <c r="AG139" s="151" t="s">
        <v>203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0">
        <v>37</v>
      </c>
      <c r="B140" s="171" t="s">
        <v>347</v>
      </c>
      <c r="C140" s="179" t="s">
        <v>348</v>
      </c>
      <c r="D140" s="172" t="s">
        <v>206</v>
      </c>
      <c r="E140" s="173">
        <v>141.47</v>
      </c>
      <c r="F140" s="174">
        <v>900</v>
      </c>
      <c r="G140" s="175">
        <f>ROUND(E140*F140,2)</f>
        <v>127323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154060.82999999999</v>
      </c>
      <c r="N140" s="173">
        <v>4.2700000000000004E-3</v>
      </c>
      <c r="O140" s="173">
        <f>ROUND(E140*N140,2)</f>
        <v>0.6</v>
      </c>
      <c r="P140" s="173">
        <v>0</v>
      </c>
      <c r="Q140" s="173">
        <f>ROUND(E140*P140,2)</f>
        <v>0</v>
      </c>
      <c r="R140" s="175"/>
      <c r="S140" s="175" t="s">
        <v>198</v>
      </c>
      <c r="T140" s="176" t="s">
        <v>164</v>
      </c>
      <c r="U140" s="161">
        <v>0</v>
      </c>
      <c r="V140" s="161">
        <f>ROUND(E140*U140,2)</f>
        <v>0</v>
      </c>
      <c r="W140" s="161"/>
      <c r="X140" s="161" t="s">
        <v>337</v>
      </c>
      <c r="Y140" s="161" t="s">
        <v>166</v>
      </c>
      <c r="Z140" s="151"/>
      <c r="AA140" s="151"/>
      <c r="AB140" s="151"/>
      <c r="AC140" s="151"/>
      <c r="AD140" s="151"/>
      <c r="AE140" s="151"/>
      <c r="AF140" s="151"/>
      <c r="AG140" s="151" t="s">
        <v>338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2" x14ac:dyDescent="0.2">
      <c r="A141" s="158"/>
      <c r="B141" s="159"/>
      <c r="C141" s="194" t="s">
        <v>241</v>
      </c>
      <c r="D141" s="183"/>
      <c r="E141" s="184">
        <v>141.47</v>
      </c>
      <c r="F141" s="161"/>
      <c r="G141" s="161"/>
      <c r="H141" s="161"/>
      <c r="I141" s="161"/>
      <c r="J141" s="161"/>
      <c r="K141" s="161"/>
      <c r="L141" s="161"/>
      <c r="M141" s="161"/>
      <c r="N141" s="160"/>
      <c r="O141" s="160"/>
      <c r="P141" s="160"/>
      <c r="Q141" s="160"/>
      <c r="R141" s="161"/>
      <c r="S141" s="161"/>
      <c r="T141" s="161"/>
      <c r="U141" s="161"/>
      <c r="V141" s="161"/>
      <c r="W141" s="161"/>
      <c r="X141" s="161"/>
      <c r="Y141" s="161"/>
      <c r="Z141" s="151"/>
      <c r="AA141" s="151"/>
      <c r="AB141" s="151"/>
      <c r="AC141" s="151"/>
      <c r="AD141" s="151"/>
      <c r="AE141" s="151"/>
      <c r="AF141" s="151"/>
      <c r="AG141" s="151" t="s">
        <v>203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x14ac:dyDescent="0.2">
      <c r="A142" s="163" t="s">
        <v>158</v>
      </c>
      <c r="B142" s="164" t="s">
        <v>103</v>
      </c>
      <c r="C142" s="178" t="s">
        <v>104</v>
      </c>
      <c r="D142" s="165"/>
      <c r="E142" s="166"/>
      <c r="F142" s="167"/>
      <c r="G142" s="167">
        <f>SUMIF(AG143:AG146,"&lt;&gt;NOR",G143:G146)</f>
        <v>320000</v>
      </c>
      <c r="H142" s="167"/>
      <c r="I142" s="167">
        <f>SUM(I143:I146)</f>
        <v>0</v>
      </c>
      <c r="J142" s="167"/>
      <c r="K142" s="167">
        <f>SUM(K143:K146)</f>
        <v>0</v>
      </c>
      <c r="L142" s="167"/>
      <c r="M142" s="167">
        <f>SUM(M143:M146)</f>
        <v>387200</v>
      </c>
      <c r="N142" s="166"/>
      <c r="O142" s="166">
        <f>SUM(O143:O146)</f>
        <v>0.03</v>
      </c>
      <c r="P142" s="166"/>
      <c r="Q142" s="166">
        <f>SUM(Q143:Q146)</f>
        <v>0</v>
      </c>
      <c r="R142" s="167"/>
      <c r="S142" s="167"/>
      <c r="T142" s="168"/>
      <c r="U142" s="162"/>
      <c r="V142" s="162">
        <f>SUM(V143:V146)</f>
        <v>0</v>
      </c>
      <c r="W142" s="162"/>
      <c r="X142" s="162"/>
      <c r="Y142" s="162"/>
      <c r="AG142" t="s">
        <v>159</v>
      </c>
    </row>
    <row r="143" spans="1:60" ht="22.5" outlineLevel="1" x14ac:dyDescent="0.2">
      <c r="A143" s="170">
        <v>38</v>
      </c>
      <c r="B143" s="171" t="s">
        <v>349</v>
      </c>
      <c r="C143" s="179" t="s">
        <v>350</v>
      </c>
      <c r="D143" s="172"/>
      <c r="E143" s="173">
        <v>0</v>
      </c>
      <c r="F143" s="174">
        <v>0</v>
      </c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3">
        <v>0</v>
      </c>
      <c r="O143" s="173">
        <f>ROUND(E143*N143,2)</f>
        <v>0</v>
      </c>
      <c r="P143" s="173">
        <v>0</v>
      </c>
      <c r="Q143" s="173">
        <f>ROUND(E143*P143,2)</f>
        <v>0</v>
      </c>
      <c r="R143" s="175"/>
      <c r="S143" s="175" t="s">
        <v>198</v>
      </c>
      <c r="T143" s="176" t="s">
        <v>164</v>
      </c>
      <c r="U143" s="161">
        <v>0</v>
      </c>
      <c r="V143" s="161">
        <f>ROUND(E143*U143,2)</f>
        <v>0</v>
      </c>
      <c r="W143" s="161"/>
      <c r="X143" s="161" t="s">
        <v>337</v>
      </c>
      <c r="Y143" s="161" t="s">
        <v>166</v>
      </c>
      <c r="Z143" s="151"/>
      <c r="AA143" s="151"/>
      <c r="AB143" s="151"/>
      <c r="AC143" s="151"/>
      <c r="AD143" s="151"/>
      <c r="AE143" s="151"/>
      <c r="AF143" s="151"/>
      <c r="AG143" s="151" t="s">
        <v>338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253" t="s">
        <v>351</v>
      </c>
      <c r="D144" s="254"/>
      <c r="E144" s="254"/>
      <c r="F144" s="254"/>
      <c r="G144" s="254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51"/>
      <c r="AA144" s="151"/>
      <c r="AB144" s="151"/>
      <c r="AC144" s="151"/>
      <c r="AD144" s="151"/>
      <c r="AE144" s="151"/>
      <c r="AF144" s="151"/>
      <c r="AG144" s="151" t="s">
        <v>169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87">
        <v>39</v>
      </c>
      <c r="B145" s="188" t="s">
        <v>352</v>
      </c>
      <c r="C145" s="197" t="s">
        <v>353</v>
      </c>
      <c r="D145" s="189" t="s">
        <v>354</v>
      </c>
      <c r="E145" s="190">
        <v>1</v>
      </c>
      <c r="F145" s="191">
        <v>140000</v>
      </c>
      <c r="G145" s="192">
        <f>ROUND(E145*F145,2)</f>
        <v>140000</v>
      </c>
      <c r="H145" s="191"/>
      <c r="I145" s="192">
        <f>ROUND(E145*H145,2)</f>
        <v>0</v>
      </c>
      <c r="J145" s="191"/>
      <c r="K145" s="192">
        <f>ROUND(E145*J145,2)</f>
        <v>0</v>
      </c>
      <c r="L145" s="192">
        <v>21</v>
      </c>
      <c r="M145" s="192">
        <f>G145*(1+L145/100)</f>
        <v>169400</v>
      </c>
      <c r="N145" s="190">
        <v>1.2030000000000001E-2</v>
      </c>
      <c r="O145" s="190">
        <f>ROUND(E145*N145,2)</f>
        <v>0.01</v>
      </c>
      <c r="P145" s="190">
        <v>0</v>
      </c>
      <c r="Q145" s="190">
        <f>ROUND(E145*P145,2)</f>
        <v>0</v>
      </c>
      <c r="R145" s="192"/>
      <c r="S145" s="192" t="s">
        <v>198</v>
      </c>
      <c r="T145" s="193" t="s">
        <v>164</v>
      </c>
      <c r="U145" s="161">
        <v>0</v>
      </c>
      <c r="V145" s="161">
        <f>ROUND(E145*U145,2)</f>
        <v>0</v>
      </c>
      <c r="W145" s="161"/>
      <c r="X145" s="161" t="s">
        <v>337</v>
      </c>
      <c r="Y145" s="161" t="s">
        <v>166</v>
      </c>
      <c r="Z145" s="151"/>
      <c r="AA145" s="151"/>
      <c r="AB145" s="151"/>
      <c r="AC145" s="151"/>
      <c r="AD145" s="151"/>
      <c r="AE145" s="151"/>
      <c r="AF145" s="151"/>
      <c r="AG145" s="151" t="s">
        <v>338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87">
        <v>40</v>
      </c>
      <c r="B146" s="188" t="s">
        <v>355</v>
      </c>
      <c r="C146" s="197" t="s">
        <v>356</v>
      </c>
      <c r="D146" s="189" t="s">
        <v>354</v>
      </c>
      <c r="E146" s="190">
        <v>2</v>
      </c>
      <c r="F146" s="191">
        <v>90000</v>
      </c>
      <c r="G146" s="192">
        <f>ROUND(E146*F146,2)</f>
        <v>180000</v>
      </c>
      <c r="H146" s="191"/>
      <c r="I146" s="192">
        <f>ROUND(E146*H146,2)</f>
        <v>0</v>
      </c>
      <c r="J146" s="191"/>
      <c r="K146" s="192">
        <f>ROUND(E146*J146,2)</f>
        <v>0</v>
      </c>
      <c r="L146" s="192">
        <v>21</v>
      </c>
      <c r="M146" s="192">
        <f>G146*(1+L146/100)</f>
        <v>217800</v>
      </c>
      <c r="N146" s="190">
        <v>1.2030000000000001E-2</v>
      </c>
      <c r="O146" s="190">
        <f>ROUND(E146*N146,2)</f>
        <v>0.02</v>
      </c>
      <c r="P146" s="190">
        <v>0</v>
      </c>
      <c r="Q146" s="190">
        <f>ROUND(E146*P146,2)</f>
        <v>0</v>
      </c>
      <c r="R146" s="192"/>
      <c r="S146" s="192" t="s">
        <v>198</v>
      </c>
      <c r="T146" s="193" t="s">
        <v>164</v>
      </c>
      <c r="U146" s="161">
        <v>0</v>
      </c>
      <c r="V146" s="161">
        <f>ROUND(E146*U146,2)</f>
        <v>0</v>
      </c>
      <c r="W146" s="161"/>
      <c r="X146" s="161" t="s">
        <v>337</v>
      </c>
      <c r="Y146" s="161" t="s">
        <v>166</v>
      </c>
      <c r="Z146" s="151"/>
      <c r="AA146" s="151"/>
      <c r="AB146" s="151"/>
      <c r="AC146" s="151"/>
      <c r="AD146" s="151"/>
      <c r="AE146" s="151"/>
      <c r="AF146" s="151"/>
      <c r="AG146" s="151" t="s">
        <v>338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x14ac:dyDescent="0.2">
      <c r="A147" s="163" t="s">
        <v>158</v>
      </c>
      <c r="B147" s="164" t="s">
        <v>105</v>
      </c>
      <c r="C147" s="178" t="s">
        <v>106</v>
      </c>
      <c r="D147" s="165"/>
      <c r="E147" s="166"/>
      <c r="F147" s="167"/>
      <c r="G147" s="167">
        <f>SUMIF(AG148:AG151,"&lt;&gt;NOR",G148:G151)</f>
        <v>97076</v>
      </c>
      <c r="H147" s="167"/>
      <c r="I147" s="167">
        <f>SUM(I148:I151)</f>
        <v>0</v>
      </c>
      <c r="J147" s="167"/>
      <c r="K147" s="167">
        <f>SUM(K148:K151)</f>
        <v>0</v>
      </c>
      <c r="L147" s="167"/>
      <c r="M147" s="167">
        <f>SUM(M148:M151)</f>
        <v>117461.95999999999</v>
      </c>
      <c r="N147" s="166"/>
      <c r="O147" s="166">
        <f>SUM(O148:O151)</f>
        <v>0.24</v>
      </c>
      <c r="P147" s="166"/>
      <c r="Q147" s="166">
        <f>SUM(Q148:Q151)</f>
        <v>0</v>
      </c>
      <c r="R147" s="167"/>
      <c r="S147" s="167"/>
      <c r="T147" s="168"/>
      <c r="U147" s="162"/>
      <c r="V147" s="162">
        <f>SUM(V148:V151)</f>
        <v>0</v>
      </c>
      <c r="W147" s="162"/>
      <c r="X147" s="162"/>
      <c r="Y147" s="162"/>
      <c r="AG147" t="s">
        <v>159</v>
      </c>
    </row>
    <row r="148" spans="1:60" ht="22.5" outlineLevel="1" x14ac:dyDescent="0.2">
      <c r="A148" s="170">
        <v>41</v>
      </c>
      <c r="B148" s="171" t="s">
        <v>357</v>
      </c>
      <c r="C148" s="179" t="s">
        <v>358</v>
      </c>
      <c r="D148" s="172" t="s">
        <v>206</v>
      </c>
      <c r="E148" s="173">
        <v>69.34</v>
      </c>
      <c r="F148" s="174">
        <v>1400</v>
      </c>
      <c r="G148" s="175">
        <f>ROUND(E148*F148,2)</f>
        <v>97076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117461.95999999999</v>
      </c>
      <c r="N148" s="173">
        <v>3.3899999999999998E-3</v>
      </c>
      <c r="O148" s="173">
        <f>ROUND(E148*N148,2)</f>
        <v>0.24</v>
      </c>
      <c r="P148" s="173">
        <v>0</v>
      </c>
      <c r="Q148" s="173">
        <f>ROUND(E148*P148,2)</f>
        <v>0</v>
      </c>
      <c r="R148" s="175" t="s">
        <v>359</v>
      </c>
      <c r="S148" s="175" t="s">
        <v>163</v>
      </c>
      <c r="T148" s="176" t="s">
        <v>163</v>
      </c>
      <c r="U148" s="161">
        <v>0</v>
      </c>
      <c r="V148" s="161">
        <f>ROUND(E148*U148,2)</f>
        <v>0</v>
      </c>
      <c r="W148" s="161"/>
      <c r="X148" s="161" t="s">
        <v>337</v>
      </c>
      <c r="Y148" s="161" t="s">
        <v>166</v>
      </c>
      <c r="Z148" s="151"/>
      <c r="AA148" s="151"/>
      <c r="AB148" s="151"/>
      <c r="AC148" s="151"/>
      <c r="AD148" s="151"/>
      <c r="AE148" s="151"/>
      <c r="AF148" s="151"/>
      <c r="AG148" s="151" t="s">
        <v>338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2" x14ac:dyDescent="0.2">
      <c r="A149" s="158"/>
      <c r="B149" s="159"/>
      <c r="C149" s="262" t="s">
        <v>360</v>
      </c>
      <c r="D149" s="263"/>
      <c r="E149" s="263"/>
      <c r="F149" s="263"/>
      <c r="G149" s="263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61"/>
      <c r="Z149" s="151"/>
      <c r="AA149" s="151"/>
      <c r="AB149" s="151"/>
      <c r="AC149" s="151"/>
      <c r="AD149" s="151"/>
      <c r="AE149" s="151"/>
      <c r="AF149" s="151"/>
      <c r="AG149" s="151" t="s">
        <v>217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77" t="str">
        <f>C149</f>
        <v>lepení a dodávka podlahoviny z PVC, bez podkladu. Svaření podlahoviny. Dodávka a lepení podlahových soklíků z měkčeného PVC. Pastování a vyleštění podlah.</v>
      </c>
      <c r="BB149" s="151"/>
      <c r="BC149" s="151"/>
      <c r="BD149" s="151"/>
      <c r="BE149" s="151"/>
      <c r="BF149" s="151"/>
      <c r="BG149" s="151"/>
      <c r="BH149" s="151"/>
    </row>
    <row r="150" spans="1:60" outlineLevel="2" x14ac:dyDescent="0.2">
      <c r="A150" s="158"/>
      <c r="B150" s="159"/>
      <c r="C150" s="264" t="s">
        <v>361</v>
      </c>
      <c r="D150" s="265"/>
      <c r="E150" s="265"/>
      <c r="F150" s="265"/>
      <c r="G150" s="265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61"/>
      <c r="Z150" s="151"/>
      <c r="AA150" s="151"/>
      <c r="AB150" s="151"/>
      <c r="AC150" s="151"/>
      <c r="AD150" s="151"/>
      <c r="AE150" s="151"/>
      <c r="AF150" s="151"/>
      <c r="AG150" s="151" t="s">
        <v>169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2" x14ac:dyDescent="0.2">
      <c r="A151" s="158"/>
      <c r="B151" s="159"/>
      <c r="C151" s="194" t="s">
        <v>362</v>
      </c>
      <c r="D151" s="183"/>
      <c r="E151" s="184">
        <v>69.34</v>
      </c>
      <c r="F151" s="161"/>
      <c r="G151" s="161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51"/>
      <c r="AA151" s="151"/>
      <c r="AB151" s="151"/>
      <c r="AC151" s="151"/>
      <c r="AD151" s="151"/>
      <c r="AE151" s="151"/>
      <c r="AF151" s="151"/>
      <c r="AG151" s="151" t="s">
        <v>203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x14ac:dyDescent="0.2">
      <c r="A152" s="163" t="s">
        <v>158</v>
      </c>
      <c r="B152" s="164" t="s">
        <v>107</v>
      </c>
      <c r="C152" s="178" t="s">
        <v>108</v>
      </c>
      <c r="D152" s="165"/>
      <c r="E152" s="166"/>
      <c r="F152" s="167"/>
      <c r="G152" s="167">
        <f>SUMIF(AG153:AG161,"&lt;&gt;NOR",G153:G161)</f>
        <v>22098.38</v>
      </c>
      <c r="H152" s="167"/>
      <c r="I152" s="167">
        <f>SUM(I153:I161)</f>
        <v>0</v>
      </c>
      <c r="J152" s="167"/>
      <c r="K152" s="167">
        <f>SUM(K153:K161)</f>
        <v>0</v>
      </c>
      <c r="L152" s="167"/>
      <c r="M152" s="167">
        <f>SUM(M153:M161)</f>
        <v>26739.039800000002</v>
      </c>
      <c r="N152" s="166"/>
      <c r="O152" s="166">
        <f>SUM(O153:O161)</f>
        <v>0.22</v>
      </c>
      <c r="P152" s="166"/>
      <c r="Q152" s="166">
        <f>SUM(Q153:Q161)</f>
        <v>0</v>
      </c>
      <c r="R152" s="167"/>
      <c r="S152" s="167"/>
      <c r="T152" s="168"/>
      <c r="U152" s="162"/>
      <c r="V152" s="162">
        <f>SUM(V153:V161)</f>
        <v>28.37</v>
      </c>
      <c r="W152" s="162"/>
      <c r="X152" s="162"/>
      <c r="Y152" s="162"/>
      <c r="AG152" t="s">
        <v>159</v>
      </c>
    </row>
    <row r="153" spans="1:60" ht="22.5" outlineLevel="1" x14ac:dyDescent="0.2">
      <c r="A153" s="170">
        <v>42</v>
      </c>
      <c r="B153" s="171" t="s">
        <v>363</v>
      </c>
      <c r="C153" s="179" t="s">
        <v>364</v>
      </c>
      <c r="D153" s="172" t="s">
        <v>206</v>
      </c>
      <c r="E153" s="173">
        <v>69.34</v>
      </c>
      <c r="F153" s="174">
        <v>88.7</v>
      </c>
      <c r="G153" s="175">
        <f>ROUND(E153*F153,2)</f>
        <v>6150.46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7442.0565999999999</v>
      </c>
      <c r="N153" s="173">
        <v>2.0000000000000001E-4</v>
      </c>
      <c r="O153" s="173">
        <f>ROUND(E153*N153,2)</f>
        <v>0.01</v>
      </c>
      <c r="P153" s="173">
        <v>0</v>
      </c>
      <c r="Q153" s="173">
        <f>ROUND(E153*P153,2)</f>
        <v>0</v>
      </c>
      <c r="R153" s="175" t="s">
        <v>365</v>
      </c>
      <c r="S153" s="175" t="s">
        <v>163</v>
      </c>
      <c r="T153" s="176" t="s">
        <v>163</v>
      </c>
      <c r="U153" s="161">
        <v>8.5000000000000006E-2</v>
      </c>
      <c r="V153" s="161">
        <f>ROUND(E153*U153,2)</f>
        <v>5.89</v>
      </c>
      <c r="W153" s="161"/>
      <c r="X153" s="161" t="s">
        <v>199</v>
      </c>
      <c r="Y153" s="161" t="s">
        <v>166</v>
      </c>
      <c r="Z153" s="151"/>
      <c r="AA153" s="151"/>
      <c r="AB153" s="151"/>
      <c r="AC153" s="151"/>
      <c r="AD153" s="151"/>
      <c r="AE153" s="151"/>
      <c r="AF153" s="151"/>
      <c r="AG153" s="151" t="s">
        <v>200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2" x14ac:dyDescent="0.2">
      <c r="A154" s="158"/>
      <c r="B154" s="159"/>
      <c r="C154" s="194" t="s">
        <v>362</v>
      </c>
      <c r="D154" s="183"/>
      <c r="E154" s="184">
        <v>69.34</v>
      </c>
      <c r="F154" s="161"/>
      <c r="G154" s="161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61"/>
      <c r="Z154" s="151"/>
      <c r="AA154" s="151"/>
      <c r="AB154" s="151"/>
      <c r="AC154" s="151"/>
      <c r="AD154" s="151"/>
      <c r="AE154" s="151"/>
      <c r="AF154" s="151"/>
      <c r="AG154" s="151" t="s">
        <v>203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70">
        <v>43</v>
      </c>
      <c r="B155" s="171" t="s">
        <v>366</v>
      </c>
      <c r="C155" s="179" t="s">
        <v>367</v>
      </c>
      <c r="D155" s="172" t="s">
        <v>206</v>
      </c>
      <c r="E155" s="173">
        <v>69.34</v>
      </c>
      <c r="F155" s="174">
        <v>227.5</v>
      </c>
      <c r="G155" s="175">
        <f>ROUND(E155*F155,2)</f>
        <v>15774.85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19087.568500000001</v>
      </c>
      <c r="N155" s="173">
        <v>3.0000000000000001E-3</v>
      </c>
      <c r="O155" s="173">
        <f>ROUND(E155*N155,2)</f>
        <v>0.21</v>
      </c>
      <c r="P155" s="173">
        <v>0</v>
      </c>
      <c r="Q155" s="173">
        <f>ROUND(E155*P155,2)</f>
        <v>0</v>
      </c>
      <c r="R155" s="175" t="s">
        <v>365</v>
      </c>
      <c r="S155" s="175" t="s">
        <v>163</v>
      </c>
      <c r="T155" s="176" t="s">
        <v>163</v>
      </c>
      <c r="U155" s="161">
        <v>0.32</v>
      </c>
      <c r="V155" s="161">
        <f>ROUND(E155*U155,2)</f>
        <v>22.19</v>
      </c>
      <c r="W155" s="161"/>
      <c r="X155" s="161" t="s">
        <v>199</v>
      </c>
      <c r="Y155" s="161" t="s">
        <v>166</v>
      </c>
      <c r="Z155" s="151"/>
      <c r="AA155" s="151"/>
      <c r="AB155" s="151"/>
      <c r="AC155" s="151"/>
      <c r="AD155" s="151"/>
      <c r="AE155" s="151"/>
      <c r="AF155" s="151"/>
      <c r="AG155" s="151" t="s">
        <v>200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">
      <c r="A156" s="158"/>
      <c r="B156" s="159"/>
      <c r="C156" s="194" t="s">
        <v>362</v>
      </c>
      <c r="D156" s="183"/>
      <c r="E156" s="184">
        <v>69.34</v>
      </c>
      <c r="F156" s="161"/>
      <c r="G156" s="161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51"/>
      <c r="AA156" s="151"/>
      <c r="AB156" s="151"/>
      <c r="AC156" s="151"/>
      <c r="AD156" s="151"/>
      <c r="AE156" s="151"/>
      <c r="AF156" s="151"/>
      <c r="AG156" s="151" t="s">
        <v>203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0">
        <v>44</v>
      </c>
      <c r="B157" s="171" t="s">
        <v>368</v>
      </c>
      <c r="C157" s="179" t="s">
        <v>369</v>
      </c>
      <c r="D157" s="172" t="s">
        <v>298</v>
      </c>
      <c r="E157" s="173">
        <v>0.22189</v>
      </c>
      <c r="F157" s="174">
        <v>780</v>
      </c>
      <c r="G157" s="175">
        <f>ROUND(E157*F157,2)</f>
        <v>173.07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209.41469999999998</v>
      </c>
      <c r="N157" s="173">
        <v>0</v>
      </c>
      <c r="O157" s="173">
        <f>ROUND(E157*N157,2)</f>
        <v>0</v>
      </c>
      <c r="P157" s="173">
        <v>0</v>
      </c>
      <c r="Q157" s="173">
        <f>ROUND(E157*P157,2)</f>
        <v>0</v>
      </c>
      <c r="R157" s="175" t="s">
        <v>365</v>
      </c>
      <c r="S157" s="175" t="s">
        <v>163</v>
      </c>
      <c r="T157" s="176" t="s">
        <v>163</v>
      </c>
      <c r="U157" s="161">
        <v>1.321</v>
      </c>
      <c r="V157" s="161">
        <f>ROUND(E157*U157,2)</f>
        <v>0.28999999999999998</v>
      </c>
      <c r="W157" s="161"/>
      <c r="X157" s="161" t="s">
        <v>300</v>
      </c>
      <c r="Y157" s="161" t="s">
        <v>166</v>
      </c>
      <c r="Z157" s="151"/>
      <c r="AA157" s="151"/>
      <c r="AB157" s="151"/>
      <c r="AC157" s="151"/>
      <c r="AD157" s="151"/>
      <c r="AE157" s="151"/>
      <c r="AF157" s="151"/>
      <c r="AG157" s="151" t="s">
        <v>301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2" x14ac:dyDescent="0.2">
      <c r="A158" s="158"/>
      <c r="B158" s="159"/>
      <c r="C158" s="262" t="s">
        <v>319</v>
      </c>
      <c r="D158" s="263"/>
      <c r="E158" s="263"/>
      <c r="F158" s="263"/>
      <c r="G158" s="263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61"/>
      <c r="Z158" s="151"/>
      <c r="AA158" s="151"/>
      <c r="AB158" s="151"/>
      <c r="AC158" s="151"/>
      <c r="AD158" s="151"/>
      <c r="AE158" s="151"/>
      <c r="AF158" s="151"/>
      <c r="AG158" s="151" t="s">
        <v>217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2" x14ac:dyDescent="0.2">
      <c r="A159" s="158"/>
      <c r="B159" s="159"/>
      <c r="C159" s="194" t="s">
        <v>303</v>
      </c>
      <c r="D159" s="183"/>
      <c r="E159" s="184"/>
      <c r="F159" s="161"/>
      <c r="G159" s="161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61"/>
      <c r="Z159" s="151"/>
      <c r="AA159" s="151"/>
      <c r="AB159" s="151"/>
      <c r="AC159" s="151"/>
      <c r="AD159" s="151"/>
      <c r="AE159" s="151"/>
      <c r="AF159" s="151"/>
      <c r="AG159" s="151" t="s">
        <v>203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3" x14ac:dyDescent="0.2">
      <c r="A160" s="158"/>
      <c r="B160" s="159"/>
      <c r="C160" s="194" t="s">
        <v>370</v>
      </c>
      <c r="D160" s="183"/>
      <c r="E160" s="184"/>
      <c r="F160" s="161"/>
      <c r="G160" s="161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61"/>
      <c r="Z160" s="151"/>
      <c r="AA160" s="151"/>
      <c r="AB160" s="151"/>
      <c r="AC160" s="151"/>
      <c r="AD160" s="151"/>
      <c r="AE160" s="151"/>
      <c r="AF160" s="151"/>
      <c r="AG160" s="151" t="s">
        <v>203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3" x14ac:dyDescent="0.2">
      <c r="A161" s="158"/>
      <c r="B161" s="159"/>
      <c r="C161" s="194" t="s">
        <v>371</v>
      </c>
      <c r="D161" s="183"/>
      <c r="E161" s="184">
        <v>0.22189</v>
      </c>
      <c r="F161" s="161"/>
      <c r="G161" s="161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61"/>
      <c r="Z161" s="151"/>
      <c r="AA161" s="151"/>
      <c r="AB161" s="151"/>
      <c r="AC161" s="151"/>
      <c r="AD161" s="151"/>
      <c r="AE161" s="151"/>
      <c r="AF161" s="151"/>
      <c r="AG161" s="151" t="s">
        <v>203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x14ac:dyDescent="0.2">
      <c r="A162" s="163" t="s">
        <v>158</v>
      </c>
      <c r="B162" s="164" t="s">
        <v>109</v>
      </c>
      <c r="C162" s="178" t="s">
        <v>110</v>
      </c>
      <c r="D162" s="165"/>
      <c r="E162" s="166"/>
      <c r="F162" s="167"/>
      <c r="G162" s="167">
        <f>SUMIF(AG163:AG168,"&lt;&gt;NOR",G163:G168)</f>
        <v>12636.490000000002</v>
      </c>
      <c r="H162" s="167"/>
      <c r="I162" s="167">
        <f>SUM(I163:I168)</f>
        <v>0</v>
      </c>
      <c r="J162" s="167"/>
      <c r="K162" s="167">
        <f>SUM(K163:K168)</f>
        <v>0</v>
      </c>
      <c r="L162" s="167"/>
      <c r="M162" s="167">
        <f>SUM(M163:M168)</f>
        <v>15290.152900000001</v>
      </c>
      <c r="N162" s="166"/>
      <c r="O162" s="166">
        <f>SUM(O163:O168)</f>
        <v>0.03</v>
      </c>
      <c r="P162" s="166"/>
      <c r="Q162" s="166">
        <f>SUM(Q163:Q168)</f>
        <v>0</v>
      </c>
      <c r="R162" s="167"/>
      <c r="S162" s="167"/>
      <c r="T162" s="168"/>
      <c r="U162" s="162"/>
      <c r="V162" s="162">
        <f>SUM(V163:V168)</f>
        <v>19.579999999999998</v>
      </c>
      <c r="W162" s="162"/>
      <c r="X162" s="162"/>
      <c r="Y162" s="162"/>
      <c r="AG162" t="s">
        <v>159</v>
      </c>
    </row>
    <row r="163" spans="1:60" outlineLevel="1" x14ac:dyDescent="0.2">
      <c r="A163" s="170">
        <v>45</v>
      </c>
      <c r="B163" s="171" t="s">
        <v>372</v>
      </c>
      <c r="C163" s="179" t="s">
        <v>373</v>
      </c>
      <c r="D163" s="172" t="s">
        <v>206</v>
      </c>
      <c r="E163" s="173">
        <v>147.79519999999999</v>
      </c>
      <c r="F163" s="174">
        <v>23.3</v>
      </c>
      <c r="G163" s="175">
        <f>ROUND(E163*F163,2)</f>
        <v>3443.63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4166.7923000000001</v>
      </c>
      <c r="N163" s="173">
        <v>6.9999999999999994E-5</v>
      </c>
      <c r="O163" s="173">
        <f>ROUND(E163*N163,2)</f>
        <v>0.01</v>
      </c>
      <c r="P163" s="173">
        <v>0</v>
      </c>
      <c r="Q163" s="173">
        <f>ROUND(E163*P163,2)</f>
        <v>0</v>
      </c>
      <c r="R163" s="175" t="s">
        <v>374</v>
      </c>
      <c r="S163" s="175" t="s">
        <v>163</v>
      </c>
      <c r="T163" s="176" t="s">
        <v>163</v>
      </c>
      <c r="U163" s="161">
        <v>3.2480000000000002E-2</v>
      </c>
      <c r="V163" s="161">
        <f>ROUND(E163*U163,2)</f>
        <v>4.8</v>
      </c>
      <c r="W163" s="161"/>
      <c r="X163" s="161" t="s">
        <v>199</v>
      </c>
      <c r="Y163" s="161" t="s">
        <v>166</v>
      </c>
      <c r="Z163" s="151"/>
      <c r="AA163" s="151"/>
      <c r="AB163" s="151"/>
      <c r="AC163" s="151"/>
      <c r="AD163" s="151"/>
      <c r="AE163" s="151"/>
      <c r="AF163" s="151"/>
      <c r="AG163" s="151" t="s">
        <v>200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2" x14ac:dyDescent="0.2">
      <c r="A164" s="158"/>
      <c r="B164" s="159"/>
      <c r="C164" s="194" t="s">
        <v>375</v>
      </c>
      <c r="D164" s="183"/>
      <c r="E164" s="184">
        <v>65.105599999999995</v>
      </c>
      <c r="F164" s="161"/>
      <c r="G164" s="161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61"/>
      <c r="Z164" s="151"/>
      <c r="AA164" s="151"/>
      <c r="AB164" s="151"/>
      <c r="AC164" s="151"/>
      <c r="AD164" s="151"/>
      <c r="AE164" s="151"/>
      <c r="AF164" s="151"/>
      <c r="AG164" s="151" t="s">
        <v>203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3" x14ac:dyDescent="0.2">
      <c r="A165" s="158"/>
      <c r="B165" s="159"/>
      <c r="C165" s="194" t="s">
        <v>376</v>
      </c>
      <c r="D165" s="183"/>
      <c r="E165" s="184">
        <v>82.689599999999999</v>
      </c>
      <c r="F165" s="161"/>
      <c r="G165" s="161"/>
      <c r="H165" s="161"/>
      <c r="I165" s="161"/>
      <c r="J165" s="161"/>
      <c r="K165" s="161"/>
      <c r="L165" s="161"/>
      <c r="M165" s="161"/>
      <c r="N165" s="160"/>
      <c r="O165" s="160"/>
      <c r="P165" s="160"/>
      <c r="Q165" s="160"/>
      <c r="R165" s="161"/>
      <c r="S165" s="161"/>
      <c r="T165" s="161"/>
      <c r="U165" s="161"/>
      <c r="V165" s="161"/>
      <c r="W165" s="161"/>
      <c r="X165" s="161"/>
      <c r="Y165" s="161"/>
      <c r="Z165" s="151"/>
      <c r="AA165" s="151"/>
      <c r="AB165" s="151"/>
      <c r="AC165" s="151"/>
      <c r="AD165" s="151"/>
      <c r="AE165" s="151"/>
      <c r="AF165" s="151"/>
      <c r="AG165" s="151" t="s">
        <v>203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70">
        <v>46</v>
      </c>
      <c r="B166" s="171" t="s">
        <v>377</v>
      </c>
      <c r="C166" s="179" t="s">
        <v>378</v>
      </c>
      <c r="D166" s="172" t="s">
        <v>206</v>
      </c>
      <c r="E166" s="173">
        <v>147.79519999999999</v>
      </c>
      <c r="F166" s="174">
        <v>62.2</v>
      </c>
      <c r="G166" s="175">
        <f>ROUND(E166*F166,2)</f>
        <v>9192.86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11123.3606</v>
      </c>
      <c r="N166" s="173">
        <v>1.4999999999999999E-4</v>
      </c>
      <c r="O166" s="173">
        <f>ROUND(E166*N166,2)</f>
        <v>0.02</v>
      </c>
      <c r="P166" s="173">
        <v>0</v>
      </c>
      <c r="Q166" s="173">
        <f>ROUND(E166*P166,2)</f>
        <v>0</v>
      </c>
      <c r="R166" s="175" t="s">
        <v>374</v>
      </c>
      <c r="S166" s="175" t="s">
        <v>163</v>
      </c>
      <c r="T166" s="176" t="s">
        <v>163</v>
      </c>
      <c r="U166" s="161">
        <v>0.1</v>
      </c>
      <c r="V166" s="161">
        <f>ROUND(E166*U166,2)</f>
        <v>14.78</v>
      </c>
      <c r="W166" s="161"/>
      <c r="X166" s="161" t="s">
        <v>199</v>
      </c>
      <c r="Y166" s="161" t="s">
        <v>166</v>
      </c>
      <c r="Z166" s="151"/>
      <c r="AA166" s="151"/>
      <c r="AB166" s="151"/>
      <c r="AC166" s="151"/>
      <c r="AD166" s="151"/>
      <c r="AE166" s="151"/>
      <c r="AF166" s="151"/>
      <c r="AG166" s="151" t="s">
        <v>200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2" x14ac:dyDescent="0.2">
      <c r="A167" s="158"/>
      <c r="B167" s="159"/>
      <c r="C167" s="194" t="s">
        <v>375</v>
      </c>
      <c r="D167" s="183"/>
      <c r="E167" s="184">
        <v>65.105599999999995</v>
      </c>
      <c r="F167" s="161"/>
      <c r="G167" s="161"/>
      <c r="H167" s="161"/>
      <c r="I167" s="161"/>
      <c r="J167" s="161"/>
      <c r="K167" s="161"/>
      <c r="L167" s="161"/>
      <c r="M167" s="161"/>
      <c r="N167" s="160"/>
      <c r="O167" s="160"/>
      <c r="P167" s="160"/>
      <c r="Q167" s="160"/>
      <c r="R167" s="161"/>
      <c r="S167" s="161"/>
      <c r="T167" s="161"/>
      <c r="U167" s="161"/>
      <c r="V167" s="161"/>
      <c r="W167" s="161"/>
      <c r="X167" s="161"/>
      <c r="Y167" s="161"/>
      <c r="Z167" s="151"/>
      <c r="AA167" s="151"/>
      <c r="AB167" s="151"/>
      <c r="AC167" s="151"/>
      <c r="AD167" s="151"/>
      <c r="AE167" s="151"/>
      <c r="AF167" s="151"/>
      <c r="AG167" s="151" t="s">
        <v>203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3" x14ac:dyDescent="0.2">
      <c r="A168" s="158"/>
      <c r="B168" s="159"/>
      <c r="C168" s="194" t="s">
        <v>376</v>
      </c>
      <c r="D168" s="183"/>
      <c r="E168" s="184">
        <v>82.689599999999999</v>
      </c>
      <c r="F168" s="161"/>
      <c r="G168" s="161"/>
      <c r="H168" s="161"/>
      <c r="I168" s="161"/>
      <c r="J168" s="161"/>
      <c r="K168" s="161"/>
      <c r="L168" s="161"/>
      <c r="M168" s="161"/>
      <c r="N168" s="160"/>
      <c r="O168" s="160"/>
      <c r="P168" s="160"/>
      <c r="Q168" s="160"/>
      <c r="R168" s="161"/>
      <c r="S168" s="161"/>
      <c r="T168" s="161"/>
      <c r="U168" s="161"/>
      <c r="V168" s="161"/>
      <c r="W168" s="161"/>
      <c r="X168" s="161"/>
      <c r="Y168" s="161"/>
      <c r="Z168" s="151"/>
      <c r="AA168" s="151"/>
      <c r="AB168" s="151"/>
      <c r="AC168" s="151"/>
      <c r="AD168" s="151"/>
      <c r="AE168" s="151"/>
      <c r="AF168" s="151"/>
      <c r="AG168" s="151" t="s">
        <v>203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x14ac:dyDescent="0.2">
      <c r="A169" s="163" t="s">
        <v>158</v>
      </c>
      <c r="B169" s="164" t="s">
        <v>123</v>
      </c>
      <c r="C169" s="178" t="s">
        <v>124</v>
      </c>
      <c r="D169" s="165"/>
      <c r="E169" s="166"/>
      <c r="F169" s="167"/>
      <c r="G169" s="167">
        <f>SUMIF(AG170:AG194,"&lt;&gt;NOR",G170:G194)</f>
        <v>39700.910000000003</v>
      </c>
      <c r="H169" s="167"/>
      <c r="I169" s="167">
        <f>SUM(I170:I194)</f>
        <v>0</v>
      </c>
      <c r="J169" s="167"/>
      <c r="K169" s="167">
        <f>SUM(K170:K194)</f>
        <v>0</v>
      </c>
      <c r="L169" s="167"/>
      <c r="M169" s="167">
        <f>SUM(M170:M194)</f>
        <v>48038.1011</v>
      </c>
      <c r="N169" s="166"/>
      <c r="O169" s="166">
        <f>SUM(O170:O194)</f>
        <v>0</v>
      </c>
      <c r="P169" s="166"/>
      <c r="Q169" s="166">
        <f>SUM(Q170:Q194)</f>
        <v>0</v>
      </c>
      <c r="R169" s="167"/>
      <c r="S169" s="167"/>
      <c r="T169" s="168"/>
      <c r="U169" s="162"/>
      <c r="V169" s="162">
        <f>SUM(V170:V194)</f>
        <v>34.57</v>
      </c>
      <c r="W169" s="162"/>
      <c r="X169" s="162"/>
      <c r="Y169" s="162"/>
      <c r="AG169" t="s">
        <v>159</v>
      </c>
    </row>
    <row r="170" spans="1:60" ht="22.5" outlineLevel="1" x14ac:dyDescent="0.2">
      <c r="A170" s="170">
        <v>47</v>
      </c>
      <c r="B170" s="171" t="s">
        <v>379</v>
      </c>
      <c r="C170" s="179" t="s">
        <v>380</v>
      </c>
      <c r="D170" s="172" t="s">
        <v>298</v>
      </c>
      <c r="E170" s="173">
        <v>10.792400000000001</v>
      </c>
      <c r="F170" s="174">
        <v>407.5</v>
      </c>
      <c r="G170" s="175">
        <f>ROUND(E170*F170,2)</f>
        <v>4397.8999999999996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5321.4589999999998</v>
      </c>
      <c r="N170" s="173">
        <v>0</v>
      </c>
      <c r="O170" s="173">
        <f>ROUND(E170*N170,2)</f>
        <v>0</v>
      </c>
      <c r="P170" s="173">
        <v>0</v>
      </c>
      <c r="Q170" s="173">
        <f>ROUND(E170*P170,2)</f>
        <v>0</v>
      </c>
      <c r="R170" s="175" t="s">
        <v>251</v>
      </c>
      <c r="S170" s="175" t="s">
        <v>163</v>
      </c>
      <c r="T170" s="176" t="s">
        <v>163</v>
      </c>
      <c r="U170" s="161">
        <v>0.93300000000000005</v>
      </c>
      <c r="V170" s="161">
        <f>ROUND(E170*U170,2)</f>
        <v>10.07</v>
      </c>
      <c r="W170" s="161"/>
      <c r="X170" s="161" t="s">
        <v>381</v>
      </c>
      <c r="Y170" s="161" t="s">
        <v>166</v>
      </c>
      <c r="Z170" s="151"/>
      <c r="AA170" s="151"/>
      <c r="AB170" s="151"/>
      <c r="AC170" s="151"/>
      <c r="AD170" s="151"/>
      <c r="AE170" s="151"/>
      <c r="AF170" s="151"/>
      <c r="AG170" s="151" t="s">
        <v>382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2" x14ac:dyDescent="0.2">
      <c r="A171" s="158"/>
      <c r="B171" s="159"/>
      <c r="C171" s="194" t="s">
        <v>383</v>
      </c>
      <c r="D171" s="183"/>
      <c r="E171" s="184"/>
      <c r="F171" s="161"/>
      <c r="G171" s="161"/>
      <c r="H171" s="161"/>
      <c r="I171" s="161"/>
      <c r="J171" s="161"/>
      <c r="K171" s="161"/>
      <c r="L171" s="161"/>
      <c r="M171" s="161"/>
      <c r="N171" s="160"/>
      <c r="O171" s="160"/>
      <c r="P171" s="160"/>
      <c r="Q171" s="160"/>
      <c r="R171" s="161"/>
      <c r="S171" s="161"/>
      <c r="T171" s="161"/>
      <c r="U171" s="161"/>
      <c r="V171" s="161"/>
      <c r="W171" s="161"/>
      <c r="X171" s="161"/>
      <c r="Y171" s="161"/>
      <c r="Z171" s="151"/>
      <c r="AA171" s="151"/>
      <c r="AB171" s="151"/>
      <c r="AC171" s="151"/>
      <c r="AD171" s="151"/>
      <c r="AE171" s="151"/>
      <c r="AF171" s="151"/>
      <c r="AG171" s="151" t="s">
        <v>203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3" x14ac:dyDescent="0.2">
      <c r="A172" s="158"/>
      <c r="B172" s="159"/>
      <c r="C172" s="194" t="s">
        <v>384</v>
      </c>
      <c r="D172" s="183"/>
      <c r="E172" s="184"/>
      <c r="F172" s="161"/>
      <c r="G172" s="161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51"/>
      <c r="AA172" s="151"/>
      <c r="AB172" s="151"/>
      <c r="AC172" s="151"/>
      <c r="AD172" s="151"/>
      <c r="AE172" s="151"/>
      <c r="AF172" s="151"/>
      <c r="AG172" s="151" t="s">
        <v>203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3" x14ac:dyDescent="0.2">
      <c r="A173" s="158"/>
      <c r="B173" s="159"/>
      <c r="C173" s="194" t="s">
        <v>385</v>
      </c>
      <c r="D173" s="183"/>
      <c r="E173" s="184">
        <v>10.792400000000001</v>
      </c>
      <c r="F173" s="161"/>
      <c r="G173" s="161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61"/>
      <c r="Z173" s="151"/>
      <c r="AA173" s="151"/>
      <c r="AB173" s="151"/>
      <c r="AC173" s="151"/>
      <c r="AD173" s="151"/>
      <c r="AE173" s="151"/>
      <c r="AF173" s="151"/>
      <c r="AG173" s="151" t="s">
        <v>203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70">
        <v>48</v>
      </c>
      <c r="B174" s="171" t="s">
        <v>386</v>
      </c>
      <c r="C174" s="179" t="s">
        <v>387</v>
      </c>
      <c r="D174" s="172" t="s">
        <v>298</v>
      </c>
      <c r="E174" s="173">
        <v>10.792400000000001</v>
      </c>
      <c r="F174" s="174">
        <v>264</v>
      </c>
      <c r="G174" s="175">
        <f>ROUND(E174*F174,2)</f>
        <v>2849.19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21</v>
      </c>
      <c r="M174" s="175">
        <f>G174*(1+L174/100)</f>
        <v>3447.5198999999998</v>
      </c>
      <c r="N174" s="173">
        <v>0</v>
      </c>
      <c r="O174" s="173">
        <f>ROUND(E174*N174,2)</f>
        <v>0</v>
      </c>
      <c r="P174" s="173">
        <v>0</v>
      </c>
      <c r="Q174" s="173">
        <f>ROUND(E174*P174,2)</f>
        <v>0</v>
      </c>
      <c r="R174" s="175" t="s">
        <v>251</v>
      </c>
      <c r="S174" s="175" t="s">
        <v>163</v>
      </c>
      <c r="T174" s="176" t="s">
        <v>163</v>
      </c>
      <c r="U174" s="161">
        <v>0.49</v>
      </c>
      <c r="V174" s="161">
        <f>ROUND(E174*U174,2)</f>
        <v>5.29</v>
      </c>
      <c r="W174" s="161"/>
      <c r="X174" s="161" t="s">
        <v>381</v>
      </c>
      <c r="Y174" s="161" t="s">
        <v>166</v>
      </c>
      <c r="Z174" s="151"/>
      <c r="AA174" s="151"/>
      <c r="AB174" s="151"/>
      <c r="AC174" s="151"/>
      <c r="AD174" s="151"/>
      <c r="AE174" s="151"/>
      <c r="AF174" s="151"/>
      <c r="AG174" s="151" t="s">
        <v>382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2" x14ac:dyDescent="0.2">
      <c r="A175" s="158"/>
      <c r="B175" s="159"/>
      <c r="C175" s="253" t="s">
        <v>388</v>
      </c>
      <c r="D175" s="254"/>
      <c r="E175" s="254"/>
      <c r="F175" s="254"/>
      <c r="G175" s="254"/>
      <c r="H175" s="161"/>
      <c r="I175" s="161"/>
      <c r="J175" s="161"/>
      <c r="K175" s="161"/>
      <c r="L175" s="161"/>
      <c r="M175" s="161"/>
      <c r="N175" s="160"/>
      <c r="O175" s="160"/>
      <c r="P175" s="160"/>
      <c r="Q175" s="160"/>
      <c r="R175" s="161"/>
      <c r="S175" s="161"/>
      <c r="T175" s="161"/>
      <c r="U175" s="161"/>
      <c r="V175" s="161"/>
      <c r="W175" s="161"/>
      <c r="X175" s="161"/>
      <c r="Y175" s="161"/>
      <c r="Z175" s="151"/>
      <c r="AA175" s="151"/>
      <c r="AB175" s="151"/>
      <c r="AC175" s="151"/>
      <c r="AD175" s="151"/>
      <c r="AE175" s="151"/>
      <c r="AF175" s="151"/>
      <c r="AG175" s="151" t="s">
        <v>169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2" x14ac:dyDescent="0.2">
      <c r="A176" s="158"/>
      <c r="B176" s="159"/>
      <c r="C176" s="194" t="s">
        <v>383</v>
      </c>
      <c r="D176" s="183"/>
      <c r="E176" s="184"/>
      <c r="F176" s="161"/>
      <c r="G176" s="161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61"/>
      <c r="Z176" s="151"/>
      <c r="AA176" s="151"/>
      <c r="AB176" s="151"/>
      <c r="AC176" s="151"/>
      <c r="AD176" s="151"/>
      <c r="AE176" s="151"/>
      <c r="AF176" s="151"/>
      <c r="AG176" s="151" t="s">
        <v>203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3" x14ac:dyDescent="0.2">
      <c r="A177" s="158"/>
      <c r="B177" s="159"/>
      <c r="C177" s="194" t="s">
        <v>384</v>
      </c>
      <c r="D177" s="183"/>
      <c r="E177" s="184"/>
      <c r="F177" s="161"/>
      <c r="G177" s="161"/>
      <c r="H177" s="161"/>
      <c r="I177" s="161"/>
      <c r="J177" s="161"/>
      <c r="K177" s="161"/>
      <c r="L177" s="161"/>
      <c r="M177" s="161"/>
      <c r="N177" s="160"/>
      <c r="O177" s="160"/>
      <c r="P177" s="160"/>
      <c r="Q177" s="160"/>
      <c r="R177" s="161"/>
      <c r="S177" s="161"/>
      <c r="T177" s="161"/>
      <c r="U177" s="161"/>
      <c r="V177" s="161"/>
      <c r="W177" s="161"/>
      <c r="X177" s="161"/>
      <c r="Y177" s="161"/>
      <c r="Z177" s="151"/>
      <c r="AA177" s="151"/>
      <c r="AB177" s="151"/>
      <c r="AC177" s="151"/>
      <c r="AD177" s="151"/>
      <c r="AE177" s="151"/>
      <c r="AF177" s="151"/>
      <c r="AG177" s="151" t="s">
        <v>203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3" x14ac:dyDescent="0.2">
      <c r="A178" s="158"/>
      <c r="B178" s="159"/>
      <c r="C178" s="194" t="s">
        <v>385</v>
      </c>
      <c r="D178" s="183"/>
      <c r="E178" s="184">
        <v>10.792400000000001</v>
      </c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61"/>
      <c r="Z178" s="151"/>
      <c r="AA178" s="151"/>
      <c r="AB178" s="151"/>
      <c r="AC178" s="151"/>
      <c r="AD178" s="151"/>
      <c r="AE178" s="151"/>
      <c r="AF178" s="151"/>
      <c r="AG178" s="151" t="s">
        <v>203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70">
        <v>49</v>
      </c>
      <c r="B179" s="171" t="s">
        <v>389</v>
      </c>
      <c r="C179" s="179" t="s">
        <v>390</v>
      </c>
      <c r="D179" s="172" t="s">
        <v>298</v>
      </c>
      <c r="E179" s="173">
        <v>151.09357</v>
      </c>
      <c r="F179" s="174">
        <v>25</v>
      </c>
      <c r="G179" s="175">
        <f>ROUND(E179*F179,2)</f>
        <v>3777.34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4570.5814</v>
      </c>
      <c r="N179" s="173">
        <v>0</v>
      </c>
      <c r="O179" s="173">
        <f>ROUND(E179*N179,2)</f>
        <v>0</v>
      </c>
      <c r="P179" s="173">
        <v>0</v>
      </c>
      <c r="Q179" s="173">
        <f>ROUND(E179*P179,2)</f>
        <v>0</v>
      </c>
      <c r="R179" s="175" t="s">
        <v>251</v>
      </c>
      <c r="S179" s="175" t="s">
        <v>163</v>
      </c>
      <c r="T179" s="176" t="s">
        <v>163</v>
      </c>
      <c r="U179" s="161">
        <v>0</v>
      </c>
      <c r="V179" s="161">
        <f>ROUND(E179*U179,2)</f>
        <v>0</v>
      </c>
      <c r="W179" s="161"/>
      <c r="X179" s="161" t="s">
        <v>381</v>
      </c>
      <c r="Y179" s="161" t="s">
        <v>166</v>
      </c>
      <c r="Z179" s="151"/>
      <c r="AA179" s="151"/>
      <c r="AB179" s="151"/>
      <c r="AC179" s="151"/>
      <c r="AD179" s="151"/>
      <c r="AE179" s="151"/>
      <c r="AF179" s="151"/>
      <c r="AG179" s="151" t="s">
        <v>382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2" x14ac:dyDescent="0.2">
      <c r="A180" s="158"/>
      <c r="B180" s="159"/>
      <c r="C180" s="194" t="s">
        <v>383</v>
      </c>
      <c r="D180" s="183"/>
      <c r="E180" s="184"/>
      <c r="F180" s="161"/>
      <c r="G180" s="161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61"/>
      <c r="Z180" s="151"/>
      <c r="AA180" s="151"/>
      <c r="AB180" s="151"/>
      <c r="AC180" s="151"/>
      <c r="AD180" s="151"/>
      <c r="AE180" s="151"/>
      <c r="AF180" s="151"/>
      <c r="AG180" s="151" t="s">
        <v>203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3" x14ac:dyDescent="0.2">
      <c r="A181" s="158"/>
      <c r="B181" s="159"/>
      <c r="C181" s="194" t="s">
        <v>384</v>
      </c>
      <c r="D181" s="183"/>
      <c r="E181" s="184"/>
      <c r="F181" s="161"/>
      <c r="G181" s="161"/>
      <c r="H181" s="161"/>
      <c r="I181" s="161"/>
      <c r="J181" s="161"/>
      <c r="K181" s="161"/>
      <c r="L181" s="161"/>
      <c r="M181" s="161"/>
      <c r="N181" s="160"/>
      <c r="O181" s="160"/>
      <c r="P181" s="160"/>
      <c r="Q181" s="160"/>
      <c r="R181" s="161"/>
      <c r="S181" s="161"/>
      <c r="T181" s="161"/>
      <c r="U181" s="161"/>
      <c r="V181" s="161"/>
      <c r="W181" s="161"/>
      <c r="X181" s="161"/>
      <c r="Y181" s="161"/>
      <c r="Z181" s="151"/>
      <c r="AA181" s="151"/>
      <c r="AB181" s="151"/>
      <c r="AC181" s="151"/>
      <c r="AD181" s="151"/>
      <c r="AE181" s="151"/>
      <c r="AF181" s="151"/>
      <c r="AG181" s="151" t="s">
        <v>203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3" x14ac:dyDescent="0.2">
      <c r="A182" s="158"/>
      <c r="B182" s="159"/>
      <c r="C182" s="194" t="s">
        <v>391</v>
      </c>
      <c r="D182" s="183"/>
      <c r="E182" s="184">
        <v>151.09357</v>
      </c>
      <c r="F182" s="161"/>
      <c r="G182" s="161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61"/>
      <c r="Z182" s="151"/>
      <c r="AA182" s="151"/>
      <c r="AB182" s="151"/>
      <c r="AC182" s="151"/>
      <c r="AD182" s="151"/>
      <c r="AE182" s="151"/>
      <c r="AF182" s="151"/>
      <c r="AG182" s="151" t="s">
        <v>203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70">
        <v>50</v>
      </c>
      <c r="B183" s="171" t="s">
        <v>392</v>
      </c>
      <c r="C183" s="179" t="s">
        <v>393</v>
      </c>
      <c r="D183" s="172" t="s">
        <v>298</v>
      </c>
      <c r="E183" s="173">
        <v>10.792400000000001</v>
      </c>
      <c r="F183" s="174">
        <v>369.5</v>
      </c>
      <c r="G183" s="175">
        <f>ROUND(E183*F183,2)</f>
        <v>3987.79</v>
      </c>
      <c r="H183" s="174"/>
      <c r="I183" s="175">
        <f>ROUND(E183*H183,2)</f>
        <v>0</v>
      </c>
      <c r="J183" s="174"/>
      <c r="K183" s="175">
        <f>ROUND(E183*J183,2)</f>
        <v>0</v>
      </c>
      <c r="L183" s="175">
        <v>21</v>
      </c>
      <c r="M183" s="175">
        <f>G183*(1+L183/100)</f>
        <v>4825.2258999999995</v>
      </c>
      <c r="N183" s="173">
        <v>0</v>
      </c>
      <c r="O183" s="173">
        <f>ROUND(E183*N183,2)</f>
        <v>0</v>
      </c>
      <c r="P183" s="173">
        <v>0</v>
      </c>
      <c r="Q183" s="173">
        <f>ROUND(E183*P183,2)</f>
        <v>0</v>
      </c>
      <c r="R183" s="175" t="s">
        <v>251</v>
      </c>
      <c r="S183" s="175" t="s">
        <v>163</v>
      </c>
      <c r="T183" s="176" t="s">
        <v>163</v>
      </c>
      <c r="U183" s="161">
        <v>0.94</v>
      </c>
      <c r="V183" s="161">
        <f>ROUND(E183*U183,2)</f>
        <v>10.14</v>
      </c>
      <c r="W183" s="161"/>
      <c r="X183" s="161" t="s">
        <v>381</v>
      </c>
      <c r="Y183" s="161" t="s">
        <v>166</v>
      </c>
      <c r="Z183" s="151"/>
      <c r="AA183" s="151"/>
      <c r="AB183" s="151"/>
      <c r="AC183" s="151"/>
      <c r="AD183" s="151"/>
      <c r="AE183" s="151"/>
      <c r="AF183" s="151"/>
      <c r="AG183" s="151" t="s">
        <v>382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2" x14ac:dyDescent="0.2">
      <c r="A184" s="158"/>
      <c r="B184" s="159"/>
      <c r="C184" s="194" t="s">
        <v>383</v>
      </c>
      <c r="D184" s="183"/>
      <c r="E184" s="184"/>
      <c r="F184" s="161"/>
      <c r="G184" s="161"/>
      <c r="H184" s="161"/>
      <c r="I184" s="161"/>
      <c r="J184" s="161"/>
      <c r="K184" s="161"/>
      <c r="L184" s="161"/>
      <c r="M184" s="161"/>
      <c r="N184" s="160"/>
      <c r="O184" s="160"/>
      <c r="P184" s="160"/>
      <c r="Q184" s="160"/>
      <c r="R184" s="161"/>
      <c r="S184" s="161"/>
      <c r="T184" s="161"/>
      <c r="U184" s="161"/>
      <c r="V184" s="161"/>
      <c r="W184" s="161"/>
      <c r="X184" s="161"/>
      <c r="Y184" s="161"/>
      <c r="Z184" s="151"/>
      <c r="AA184" s="151"/>
      <c r="AB184" s="151"/>
      <c r="AC184" s="151"/>
      <c r="AD184" s="151"/>
      <c r="AE184" s="151"/>
      <c r="AF184" s="151"/>
      <c r="AG184" s="151" t="s">
        <v>203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3" x14ac:dyDescent="0.2">
      <c r="A185" s="158"/>
      <c r="B185" s="159"/>
      <c r="C185" s="194" t="s">
        <v>384</v>
      </c>
      <c r="D185" s="183"/>
      <c r="E185" s="184"/>
      <c r="F185" s="161"/>
      <c r="G185" s="161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61"/>
      <c r="Z185" s="151"/>
      <c r="AA185" s="151"/>
      <c r="AB185" s="151"/>
      <c r="AC185" s="151"/>
      <c r="AD185" s="151"/>
      <c r="AE185" s="151"/>
      <c r="AF185" s="151"/>
      <c r="AG185" s="151" t="s">
        <v>203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3" x14ac:dyDescent="0.2">
      <c r="A186" s="158"/>
      <c r="B186" s="159"/>
      <c r="C186" s="194" t="s">
        <v>385</v>
      </c>
      <c r="D186" s="183"/>
      <c r="E186" s="184">
        <v>10.792400000000001</v>
      </c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51"/>
      <c r="AA186" s="151"/>
      <c r="AB186" s="151"/>
      <c r="AC186" s="151"/>
      <c r="AD186" s="151"/>
      <c r="AE186" s="151"/>
      <c r="AF186" s="151"/>
      <c r="AG186" s="151" t="s">
        <v>203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70">
        <v>51</v>
      </c>
      <c r="B187" s="171" t="s">
        <v>394</v>
      </c>
      <c r="C187" s="179" t="s">
        <v>395</v>
      </c>
      <c r="D187" s="172" t="s">
        <v>298</v>
      </c>
      <c r="E187" s="173">
        <v>86.339179999999999</v>
      </c>
      <c r="F187" s="174">
        <v>41.2</v>
      </c>
      <c r="G187" s="175">
        <f>ROUND(E187*F187,2)</f>
        <v>3557.17</v>
      </c>
      <c r="H187" s="174"/>
      <c r="I187" s="175">
        <f>ROUND(E187*H187,2)</f>
        <v>0</v>
      </c>
      <c r="J187" s="174"/>
      <c r="K187" s="175">
        <f>ROUND(E187*J187,2)</f>
        <v>0</v>
      </c>
      <c r="L187" s="175">
        <v>21</v>
      </c>
      <c r="M187" s="175">
        <f>G187*(1+L187/100)</f>
        <v>4304.1756999999998</v>
      </c>
      <c r="N187" s="173">
        <v>0</v>
      </c>
      <c r="O187" s="173">
        <f>ROUND(E187*N187,2)</f>
        <v>0</v>
      </c>
      <c r="P187" s="173">
        <v>0</v>
      </c>
      <c r="Q187" s="173">
        <f>ROUND(E187*P187,2)</f>
        <v>0</v>
      </c>
      <c r="R187" s="175" t="s">
        <v>251</v>
      </c>
      <c r="S187" s="175" t="s">
        <v>163</v>
      </c>
      <c r="T187" s="176" t="s">
        <v>163</v>
      </c>
      <c r="U187" s="161">
        <v>0.105</v>
      </c>
      <c r="V187" s="161">
        <f>ROUND(E187*U187,2)</f>
        <v>9.07</v>
      </c>
      <c r="W187" s="161"/>
      <c r="X187" s="161" t="s">
        <v>381</v>
      </c>
      <c r="Y187" s="161" t="s">
        <v>166</v>
      </c>
      <c r="Z187" s="151"/>
      <c r="AA187" s="151"/>
      <c r="AB187" s="151"/>
      <c r="AC187" s="151"/>
      <c r="AD187" s="151"/>
      <c r="AE187" s="151"/>
      <c r="AF187" s="151"/>
      <c r="AG187" s="151" t="s">
        <v>382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2" x14ac:dyDescent="0.2">
      <c r="A188" s="158"/>
      <c r="B188" s="159"/>
      <c r="C188" s="194" t="s">
        <v>383</v>
      </c>
      <c r="D188" s="183"/>
      <c r="E188" s="184"/>
      <c r="F188" s="161"/>
      <c r="G188" s="161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51"/>
      <c r="AA188" s="151"/>
      <c r="AB188" s="151"/>
      <c r="AC188" s="151"/>
      <c r="AD188" s="151"/>
      <c r="AE188" s="151"/>
      <c r="AF188" s="151"/>
      <c r="AG188" s="151" t="s">
        <v>203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3" x14ac:dyDescent="0.2">
      <c r="A189" s="158"/>
      <c r="B189" s="159"/>
      <c r="C189" s="194" t="s">
        <v>384</v>
      </c>
      <c r="D189" s="183"/>
      <c r="E189" s="184"/>
      <c r="F189" s="161"/>
      <c r="G189" s="161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61"/>
      <c r="Z189" s="151"/>
      <c r="AA189" s="151"/>
      <c r="AB189" s="151"/>
      <c r="AC189" s="151"/>
      <c r="AD189" s="151"/>
      <c r="AE189" s="151"/>
      <c r="AF189" s="151"/>
      <c r="AG189" s="151" t="s">
        <v>203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3" x14ac:dyDescent="0.2">
      <c r="A190" s="158"/>
      <c r="B190" s="159"/>
      <c r="C190" s="194" t="s">
        <v>396</v>
      </c>
      <c r="D190" s="183"/>
      <c r="E190" s="184">
        <v>86.339179999999999</v>
      </c>
      <c r="F190" s="161"/>
      <c r="G190" s="161"/>
      <c r="H190" s="161"/>
      <c r="I190" s="161"/>
      <c r="J190" s="161"/>
      <c r="K190" s="161"/>
      <c r="L190" s="161"/>
      <c r="M190" s="161"/>
      <c r="N190" s="160"/>
      <c r="O190" s="160"/>
      <c r="P190" s="160"/>
      <c r="Q190" s="160"/>
      <c r="R190" s="161"/>
      <c r="S190" s="161"/>
      <c r="T190" s="161"/>
      <c r="U190" s="161"/>
      <c r="V190" s="161"/>
      <c r="W190" s="161"/>
      <c r="X190" s="161"/>
      <c r="Y190" s="161"/>
      <c r="Z190" s="151"/>
      <c r="AA190" s="151"/>
      <c r="AB190" s="151"/>
      <c r="AC190" s="151"/>
      <c r="AD190" s="151"/>
      <c r="AE190" s="151"/>
      <c r="AF190" s="151"/>
      <c r="AG190" s="151" t="s">
        <v>203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2.5" outlineLevel="1" x14ac:dyDescent="0.2">
      <c r="A191" s="170">
        <v>52</v>
      </c>
      <c r="B191" s="171" t="s">
        <v>397</v>
      </c>
      <c r="C191" s="179" t="s">
        <v>398</v>
      </c>
      <c r="D191" s="172" t="s">
        <v>298</v>
      </c>
      <c r="E191" s="173">
        <v>10.792400000000001</v>
      </c>
      <c r="F191" s="174">
        <v>1958</v>
      </c>
      <c r="G191" s="175">
        <f>ROUND(E191*F191,2)</f>
        <v>21131.52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25569.139200000001</v>
      </c>
      <c r="N191" s="173">
        <v>0</v>
      </c>
      <c r="O191" s="173">
        <f>ROUND(E191*N191,2)</f>
        <v>0</v>
      </c>
      <c r="P191" s="173">
        <v>0</v>
      </c>
      <c r="Q191" s="173">
        <f>ROUND(E191*P191,2)</f>
        <v>0</v>
      </c>
      <c r="R191" s="175" t="s">
        <v>251</v>
      </c>
      <c r="S191" s="175" t="s">
        <v>163</v>
      </c>
      <c r="T191" s="176" t="s">
        <v>163</v>
      </c>
      <c r="U191" s="161">
        <v>0</v>
      </c>
      <c r="V191" s="161">
        <f>ROUND(E191*U191,2)</f>
        <v>0</v>
      </c>
      <c r="W191" s="161"/>
      <c r="X191" s="161" t="s">
        <v>381</v>
      </c>
      <c r="Y191" s="161" t="s">
        <v>166</v>
      </c>
      <c r="Z191" s="151"/>
      <c r="AA191" s="151"/>
      <c r="AB191" s="151"/>
      <c r="AC191" s="151"/>
      <c r="AD191" s="151"/>
      <c r="AE191" s="151"/>
      <c r="AF191" s="151"/>
      <c r="AG191" s="151" t="s">
        <v>382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2" x14ac:dyDescent="0.2">
      <c r="A192" s="158"/>
      <c r="B192" s="159"/>
      <c r="C192" s="194" t="s">
        <v>383</v>
      </c>
      <c r="D192" s="183"/>
      <c r="E192" s="184"/>
      <c r="F192" s="161"/>
      <c r="G192" s="161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61"/>
      <c r="Z192" s="151"/>
      <c r="AA192" s="151"/>
      <c r="AB192" s="151"/>
      <c r="AC192" s="151"/>
      <c r="AD192" s="151"/>
      <c r="AE192" s="151"/>
      <c r="AF192" s="151"/>
      <c r="AG192" s="151" t="s">
        <v>203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3" x14ac:dyDescent="0.2">
      <c r="A193" s="158"/>
      <c r="B193" s="159"/>
      <c r="C193" s="194" t="s">
        <v>384</v>
      </c>
      <c r="D193" s="183"/>
      <c r="E193" s="184"/>
      <c r="F193" s="161"/>
      <c r="G193" s="161"/>
      <c r="H193" s="161"/>
      <c r="I193" s="161"/>
      <c r="J193" s="161"/>
      <c r="K193" s="161"/>
      <c r="L193" s="161"/>
      <c r="M193" s="161"/>
      <c r="N193" s="160"/>
      <c r="O193" s="160"/>
      <c r="P193" s="160"/>
      <c r="Q193" s="160"/>
      <c r="R193" s="161"/>
      <c r="S193" s="161"/>
      <c r="T193" s="161"/>
      <c r="U193" s="161"/>
      <c r="V193" s="161"/>
      <c r="W193" s="161"/>
      <c r="X193" s="161"/>
      <c r="Y193" s="161"/>
      <c r="Z193" s="151"/>
      <c r="AA193" s="151"/>
      <c r="AB193" s="151"/>
      <c r="AC193" s="151"/>
      <c r="AD193" s="151"/>
      <c r="AE193" s="151"/>
      <c r="AF193" s="151"/>
      <c r="AG193" s="151" t="s">
        <v>203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3" x14ac:dyDescent="0.2">
      <c r="A194" s="158"/>
      <c r="B194" s="159"/>
      <c r="C194" s="194" t="s">
        <v>385</v>
      </c>
      <c r="D194" s="183"/>
      <c r="E194" s="184">
        <v>10.792400000000001</v>
      </c>
      <c r="F194" s="161"/>
      <c r="G194" s="161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61"/>
      <c r="Z194" s="151"/>
      <c r="AA194" s="151"/>
      <c r="AB194" s="151"/>
      <c r="AC194" s="151"/>
      <c r="AD194" s="151"/>
      <c r="AE194" s="151"/>
      <c r="AF194" s="151"/>
      <c r="AG194" s="151" t="s">
        <v>203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x14ac:dyDescent="0.2">
      <c r="A195" s="3"/>
      <c r="B195" s="4"/>
      <c r="C195" s="180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AE195">
        <v>15</v>
      </c>
      <c r="AF195">
        <v>21</v>
      </c>
      <c r="AG195" t="s">
        <v>144</v>
      </c>
    </row>
    <row r="196" spans="1:60" x14ac:dyDescent="0.2">
      <c r="A196" s="154"/>
      <c r="B196" s="155" t="s">
        <v>29</v>
      </c>
      <c r="C196" s="181"/>
      <c r="D196" s="156"/>
      <c r="E196" s="157"/>
      <c r="F196" s="157"/>
      <c r="G196" s="169">
        <f>G8+G12+G19+G39+G46+G49+G94+G100+G117+G128+G130+G142+G147+G152+G162+G169</f>
        <v>1077002.46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AE196">
        <f>SUMIF(L7:L194,AE195,G7:G194)</f>
        <v>0</v>
      </c>
      <c r="AF196">
        <f>SUMIF(L7:L194,AF195,G7:G194)</f>
        <v>1077002.4599999997</v>
      </c>
      <c r="AG196" t="s">
        <v>193</v>
      </c>
    </row>
    <row r="197" spans="1:60" x14ac:dyDescent="0.2">
      <c r="C197" s="182"/>
      <c r="D197" s="10"/>
      <c r="AG197" t="s">
        <v>194</v>
      </c>
    </row>
    <row r="198" spans="1:60" x14ac:dyDescent="0.2">
      <c r="D198" s="10"/>
    </row>
    <row r="199" spans="1:60" x14ac:dyDescent="0.2">
      <c r="D199" s="10"/>
    </row>
    <row r="200" spans="1:60" x14ac:dyDescent="0.2">
      <c r="D200" s="10"/>
    </row>
    <row r="201" spans="1:60" x14ac:dyDescent="0.2">
      <c r="D201" s="10"/>
    </row>
    <row r="202" spans="1:60" x14ac:dyDescent="0.2">
      <c r="D202" s="10"/>
    </row>
    <row r="203" spans="1:60" x14ac:dyDescent="0.2">
      <c r="D203" s="10"/>
    </row>
    <row r="204" spans="1:60" x14ac:dyDescent="0.2">
      <c r="D204" s="10"/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hPwEc4w+yL9d74GPNZrciqmngTQIz9J0Rm1VCPCDLm5xxvin9cWsXg4fH7CmNPoJ5p4KHtaa0cTnQM29ioXwA==" saltValue="98cVI/wQ6PUiNTSt3a5pqA==" spinCount="100000" sheet="1" formatRows="0"/>
  <mergeCells count="24">
    <mergeCell ref="C92:G92"/>
    <mergeCell ref="A1:G1"/>
    <mergeCell ref="C2:G2"/>
    <mergeCell ref="C3:G3"/>
    <mergeCell ref="C4:G4"/>
    <mergeCell ref="C10:G10"/>
    <mergeCell ref="C21:G21"/>
    <mergeCell ref="C51:G51"/>
    <mergeCell ref="C54:G54"/>
    <mergeCell ref="C65:G65"/>
    <mergeCell ref="C68:G68"/>
    <mergeCell ref="C89:G89"/>
    <mergeCell ref="C175:G175"/>
    <mergeCell ref="C96:G96"/>
    <mergeCell ref="C113:G113"/>
    <mergeCell ref="C119:G119"/>
    <mergeCell ref="C120:G120"/>
    <mergeCell ref="C124:G124"/>
    <mergeCell ref="C134:G134"/>
    <mergeCell ref="C137:G137"/>
    <mergeCell ref="C144:G144"/>
    <mergeCell ref="C149:G149"/>
    <mergeCell ref="C150:G150"/>
    <mergeCell ref="C158:G158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activeCell="C32" sqref="C32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195</v>
      </c>
      <c r="B1" s="255"/>
      <c r="C1" s="255"/>
      <c r="D1" s="255"/>
      <c r="E1" s="255"/>
      <c r="F1" s="255"/>
      <c r="G1" s="255"/>
      <c r="AG1" t="s">
        <v>129</v>
      </c>
    </row>
    <row r="2" spans="1:60" ht="25.15" customHeight="1" x14ac:dyDescent="0.2">
      <c r="A2" s="143" t="s">
        <v>7</v>
      </c>
      <c r="B2" s="48" t="s">
        <v>43</v>
      </c>
      <c r="C2" s="256" t="s">
        <v>44</v>
      </c>
      <c r="D2" s="257"/>
      <c r="E2" s="257"/>
      <c r="F2" s="257"/>
      <c r="G2" s="258"/>
      <c r="AG2" t="s">
        <v>130</v>
      </c>
    </row>
    <row r="3" spans="1:60" ht="25.15" customHeight="1" x14ac:dyDescent="0.2">
      <c r="A3" s="143" t="s">
        <v>8</v>
      </c>
      <c r="B3" s="48" t="s">
        <v>62</v>
      </c>
      <c r="C3" s="256" t="s">
        <v>63</v>
      </c>
      <c r="D3" s="257"/>
      <c r="E3" s="257"/>
      <c r="F3" s="257"/>
      <c r="G3" s="258"/>
      <c r="AC3" s="124" t="s">
        <v>130</v>
      </c>
      <c r="AG3" t="s">
        <v>134</v>
      </c>
    </row>
    <row r="4" spans="1:60" ht="25.15" customHeight="1" x14ac:dyDescent="0.2">
      <c r="A4" s="144" t="s">
        <v>9</v>
      </c>
      <c r="B4" s="145" t="s">
        <v>66</v>
      </c>
      <c r="C4" s="259" t="s">
        <v>67</v>
      </c>
      <c r="D4" s="260"/>
      <c r="E4" s="260"/>
      <c r="F4" s="260"/>
      <c r="G4" s="261"/>
      <c r="AG4" t="s">
        <v>135</v>
      </c>
    </row>
    <row r="5" spans="1:60" x14ac:dyDescent="0.2">
      <c r="D5" s="10"/>
    </row>
    <row r="6" spans="1:60" ht="38.25" x14ac:dyDescent="0.2">
      <c r="A6" s="147" t="s">
        <v>136</v>
      </c>
      <c r="B6" s="149" t="s">
        <v>137</v>
      </c>
      <c r="C6" s="149" t="s">
        <v>138</v>
      </c>
      <c r="D6" s="148" t="s">
        <v>139</v>
      </c>
      <c r="E6" s="147" t="s">
        <v>140</v>
      </c>
      <c r="F6" s="146" t="s">
        <v>141</v>
      </c>
      <c r="G6" s="147" t="s">
        <v>29</v>
      </c>
      <c r="H6" s="150" t="s">
        <v>30</v>
      </c>
      <c r="I6" s="150" t="s">
        <v>142</v>
      </c>
      <c r="J6" s="150" t="s">
        <v>31</v>
      </c>
      <c r="K6" s="150" t="s">
        <v>143</v>
      </c>
      <c r="L6" s="150" t="s">
        <v>144</v>
      </c>
      <c r="M6" s="150" t="s">
        <v>145</v>
      </c>
      <c r="N6" s="150" t="s">
        <v>146</v>
      </c>
      <c r="O6" s="150" t="s">
        <v>147</v>
      </c>
      <c r="P6" s="150" t="s">
        <v>148</v>
      </c>
      <c r="Q6" s="150" t="s">
        <v>149</v>
      </c>
      <c r="R6" s="150" t="s">
        <v>150</v>
      </c>
      <c r="S6" s="150" t="s">
        <v>151</v>
      </c>
      <c r="T6" s="150" t="s">
        <v>152</v>
      </c>
      <c r="U6" s="150" t="s">
        <v>153</v>
      </c>
      <c r="V6" s="150" t="s">
        <v>154</v>
      </c>
      <c r="W6" s="150" t="s">
        <v>155</v>
      </c>
      <c r="X6" s="150" t="s">
        <v>156</v>
      </c>
      <c r="Y6" s="150" t="s">
        <v>157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3" t="s">
        <v>158</v>
      </c>
      <c r="B8" s="164" t="s">
        <v>111</v>
      </c>
      <c r="C8" s="178" t="s">
        <v>112</v>
      </c>
      <c r="D8" s="165"/>
      <c r="E8" s="166"/>
      <c r="F8" s="167"/>
      <c r="G8" s="167">
        <f>SUMIF(AG9:AG10,"&lt;&gt;NOR",G9:G10)</f>
        <v>692600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838046</v>
      </c>
      <c r="N8" s="166"/>
      <c r="O8" s="166">
        <f>SUM(O9:O10)</f>
        <v>0</v>
      </c>
      <c r="P8" s="166"/>
      <c r="Q8" s="166">
        <f>SUM(Q9:Q10)</f>
        <v>0</v>
      </c>
      <c r="R8" s="167"/>
      <c r="S8" s="167"/>
      <c r="T8" s="168"/>
      <c r="U8" s="162"/>
      <c r="V8" s="162">
        <f>SUM(V9:V10)</f>
        <v>0</v>
      </c>
      <c r="W8" s="162"/>
      <c r="X8" s="162"/>
      <c r="Y8" s="162"/>
      <c r="AG8" t="s">
        <v>159</v>
      </c>
    </row>
    <row r="9" spans="1:60" outlineLevel="1" x14ac:dyDescent="0.2">
      <c r="A9" s="187">
        <v>1</v>
      </c>
      <c r="B9" s="188" t="s">
        <v>399</v>
      </c>
      <c r="C9" s="197" t="s">
        <v>400</v>
      </c>
      <c r="D9" s="189" t="s">
        <v>197</v>
      </c>
      <c r="E9" s="190">
        <v>1</v>
      </c>
      <c r="F9" s="191">
        <v>306220</v>
      </c>
      <c r="G9" s="192">
        <f>ROUND(E9*F9,2)</f>
        <v>306220</v>
      </c>
      <c r="H9" s="191"/>
      <c r="I9" s="192">
        <f>ROUND(E9*H9,2)</f>
        <v>0</v>
      </c>
      <c r="J9" s="191"/>
      <c r="K9" s="192">
        <f>ROUND(E9*J9,2)</f>
        <v>0</v>
      </c>
      <c r="L9" s="192">
        <v>21</v>
      </c>
      <c r="M9" s="192">
        <f>G9*(1+L9/100)</f>
        <v>370526.2</v>
      </c>
      <c r="N9" s="190">
        <v>0</v>
      </c>
      <c r="O9" s="190">
        <f>ROUND(E9*N9,2)</f>
        <v>0</v>
      </c>
      <c r="P9" s="190">
        <v>0</v>
      </c>
      <c r="Q9" s="190">
        <f>ROUND(E9*P9,2)</f>
        <v>0</v>
      </c>
      <c r="R9" s="192"/>
      <c r="S9" s="192" t="s">
        <v>198</v>
      </c>
      <c r="T9" s="193" t="s">
        <v>164</v>
      </c>
      <c r="U9" s="161">
        <v>0</v>
      </c>
      <c r="V9" s="161">
        <f>ROUND(E9*U9,2)</f>
        <v>0</v>
      </c>
      <c r="W9" s="161"/>
      <c r="X9" s="161" t="s">
        <v>199</v>
      </c>
      <c r="Y9" s="161" t="s">
        <v>166</v>
      </c>
      <c r="Z9" s="151"/>
      <c r="AA9" s="151"/>
      <c r="AB9" s="151"/>
      <c r="AC9" s="151"/>
      <c r="AD9" s="151"/>
      <c r="AE9" s="151"/>
      <c r="AF9" s="151"/>
      <c r="AG9" s="151" t="s">
        <v>200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7">
        <v>2</v>
      </c>
      <c r="B10" s="188" t="s">
        <v>401</v>
      </c>
      <c r="C10" s="197" t="s">
        <v>402</v>
      </c>
      <c r="D10" s="189" t="s">
        <v>197</v>
      </c>
      <c r="E10" s="190">
        <v>1</v>
      </c>
      <c r="F10" s="191">
        <v>386380</v>
      </c>
      <c r="G10" s="192">
        <f>ROUND(E10*F10,2)</f>
        <v>386380</v>
      </c>
      <c r="H10" s="191"/>
      <c r="I10" s="192">
        <f>ROUND(E10*H10,2)</f>
        <v>0</v>
      </c>
      <c r="J10" s="191"/>
      <c r="K10" s="192">
        <f>ROUND(E10*J10,2)</f>
        <v>0</v>
      </c>
      <c r="L10" s="192">
        <v>21</v>
      </c>
      <c r="M10" s="192">
        <f>G10*(1+L10/100)</f>
        <v>467519.8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2"/>
      <c r="S10" s="192" t="s">
        <v>198</v>
      </c>
      <c r="T10" s="193" t="s">
        <v>164</v>
      </c>
      <c r="U10" s="161">
        <v>0</v>
      </c>
      <c r="V10" s="161">
        <f>ROUND(E10*U10,2)</f>
        <v>0</v>
      </c>
      <c r="W10" s="161"/>
      <c r="X10" s="161" t="s">
        <v>199</v>
      </c>
      <c r="Y10" s="161" t="s">
        <v>166</v>
      </c>
      <c r="Z10" s="151"/>
      <c r="AA10" s="151"/>
      <c r="AB10" s="151"/>
      <c r="AC10" s="151"/>
      <c r="AD10" s="151"/>
      <c r="AE10" s="151"/>
      <c r="AF10" s="151"/>
      <c r="AG10" s="151" t="s">
        <v>200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63" t="s">
        <v>158</v>
      </c>
      <c r="B11" s="164" t="s">
        <v>113</v>
      </c>
      <c r="C11" s="178" t="s">
        <v>114</v>
      </c>
      <c r="D11" s="165"/>
      <c r="E11" s="166"/>
      <c r="F11" s="167"/>
      <c r="G11" s="167">
        <f>SUMIF(AG12:AG13,"&lt;&gt;NOR",G12:G13)</f>
        <v>379105</v>
      </c>
      <c r="H11" s="167"/>
      <c r="I11" s="167">
        <f>SUM(I12:I13)</f>
        <v>0</v>
      </c>
      <c r="J11" s="167"/>
      <c r="K11" s="167">
        <f>SUM(K12:K13)</f>
        <v>0</v>
      </c>
      <c r="L11" s="167"/>
      <c r="M11" s="167">
        <f>SUM(M12:M13)</f>
        <v>458717.05</v>
      </c>
      <c r="N11" s="166"/>
      <c r="O11" s="166">
        <f>SUM(O12:O13)</f>
        <v>0</v>
      </c>
      <c r="P11" s="166"/>
      <c r="Q11" s="166">
        <f>SUM(Q12:Q13)</f>
        <v>0</v>
      </c>
      <c r="R11" s="167"/>
      <c r="S11" s="167"/>
      <c r="T11" s="168"/>
      <c r="U11" s="162"/>
      <c r="V11" s="162">
        <f>SUM(V12:V13)</f>
        <v>0</v>
      </c>
      <c r="W11" s="162"/>
      <c r="X11" s="162"/>
      <c r="Y11" s="162"/>
      <c r="AG11" t="s">
        <v>159</v>
      </c>
    </row>
    <row r="12" spans="1:60" ht="22.5" outlineLevel="1" x14ac:dyDescent="0.2">
      <c r="A12" s="187">
        <v>3</v>
      </c>
      <c r="B12" s="188" t="s">
        <v>403</v>
      </c>
      <c r="C12" s="197" t="s">
        <v>404</v>
      </c>
      <c r="D12" s="189" t="s">
        <v>197</v>
      </c>
      <c r="E12" s="190">
        <v>1</v>
      </c>
      <c r="F12" s="191">
        <v>53712</v>
      </c>
      <c r="G12" s="192">
        <f>ROUND(E12*F12,2)</f>
        <v>53712</v>
      </c>
      <c r="H12" s="191"/>
      <c r="I12" s="192">
        <f>ROUND(E12*H12,2)</f>
        <v>0</v>
      </c>
      <c r="J12" s="191"/>
      <c r="K12" s="192">
        <f>ROUND(E12*J12,2)</f>
        <v>0</v>
      </c>
      <c r="L12" s="192">
        <v>21</v>
      </c>
      <c r="M12" s="192">
        <f>G12*(1+L12/100)</f>
        <v>64991.519999999997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2"/>
      <c r="S12" s="192" t="s">
        <v>198</v>
      </c>
      <c r="T12" s="193" t="s">
        <v>164</v>
      </c>
      <c r="U12" s="161">
        <v>0</v>
      </c>
      <c r="V12" s="161">
        <f>ROUND(E12*U12,2)</f>
        <v>0</v>
      </c>
      <c r="W12" s="161"/>
      <c r="X12" s="161" t="s">
        <v>199</v>
      </c>
      <c r="Y12" s="161" t="s">
        <v>166</v>
      </c>
      <c r="Z12" s="151"/>
      <c r="AA12" s="151"/>
      <c r="AB12" s="151"/>
      <c r="AC12" s="151"/>
      <c r="AD12" s="151"/>
      <c r="AE12" s="151"/>
      <c r="AF12" s="151"/>
      <c r="AG12" s="151" t="s">
        <v>200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87">
        <v>4</v>
      </c>
      <c r="B13" s="188" t="s">
        <v>405</v>
      </c>
      <c r="C13" s="197" t="s">
        <v>406</v>
      </c>
      <c r="D13" s="189" t="s">
        <v>197</v>
      </c>
      <c r="E13" s="190">
        <v>1</v>
      </c>
      <c r="F13" s="191">
        <v>325393</v>
      </c>
      <c r="G13" s="192">
        <f>ROUND(E13*F13,2)</f>
        <v>325393</v>
      </c>
      <c r="H13" s="191"/>
      <c r="I13" s="192">
        <f>ROUND(E13*H13,2)</f>
        <v>0</v>
      </c>
      <c r="J13" s="191"/>
      <c r="K13" s="192">
        <f>ROUND(E13*J13,2)</f>
        <v>0</v>
      </c>
      <c r="L13" s="192">
        <v>21</v>
      </c>
      <c r="M13" s="192">
        <f>G13*(1+L13/100)</f>
        <v>393725.52999999997</v>
      </c>
      <c r="N13" s="190">
        <v>0</v>
      </c>
      <c r="O13" s="190">
        <f>ROUND(E13*N13,2)</f>
        <v>0</v>
      </c>
      <c r="P13" s="190">
        <v>0</v>
      </c>
      <c r="Q13" s="190">
        <f>ROUND(E13*P13,2)</f>
        <v>0</v>
      </c>
      <c r="R13" s="192"/>
      <c r="S13" s="192" t="s">
        <v>198</v>
      </c>
      <c r="T13" s="193" t="s">
        <v>164</v>
      </c>
      <c r="U13" s="161">
        <v>0</v>
      </c>
      <c r="V13" s="161">
        <f>ROUND(E13*U13,2)</f>
        <v>0</v>
      </c>
      <c r="W13" s="161"/>
      <c r="X13" s="161" t="s">
        <v>199</v>
      </c>
      <c r="Y13" s="161" t="s">
        <v>166</v>
      </c>
      <c r="Z13" s="151"/>
      <c r="AA13" s="151"/>
      <c r="AB13" s="151"/>
      <c r="AC13" s="151"/>
      <c r="AD13" s="151"/>
      <c r="AE13" s="151"/>
      <c r="AF13" s="151"/>
      <c r="AG13" s="151" t="s">
        <v>200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63" t="s">
        <v>158</v>
      </c>
      <c r="B14" s="164" t="s">
        <v>115</v>
      </c>
      <c r="C14" s="178" t="s">
        <v>116</v>
      </c>
      <c r="D14" s="165"/>
      <c r="E14" s="166"/>
      <c r="F14" s="167"/>
      <c r="G14" s="167">
        <f>SUMIF(AG15:AG15,"&lt;&gt;NOR",G15:G15)</f>
        <v>129799.82</v>
      </c>
      <c r="H14" s="167"/>
      <c r="I14" s="167">
        <f>SUM(I15:I15)</f>
        <v>0</v>
      </c>
      <c r="J14" s="167"/>
      <c r="K14" s="167">
        <f>SUM(K15:K15)</f>
        <v>0</v>
      </c>
      <c r="L14" s="167"/>
      <c r="M14" s="167">
        <f>SUM(M15:M15)</f>
        <v>157057.78220000002</v>
      </c>
      <c r="N14" s="166"/>
      <c r="O14" s="166">
        <f>SUM(O15:O15)</f>
        <v>0</v>
      </c>
      <c r="P14" s="166"/>
      <c r="Q14" s="166">
        <f>SUM(Q15:Q15)</f>
        <v>0</v>
      </c>
      <c r="R14" s="167"/>
      <c r="S14" s="167"/>
      <c r="T14" s="168"/>
      <c r="U14" s="162"/>
      <c r="V14" s="162">
        <f>SUM(V15:V15)</f>
        <v>0</v>
      </c>
      <c r="W14" s="162"/>
      <c r="X14" s="162"/>
      <c r="Y14" s="162"/>
      <c r="AG14" t="s">
        <v>159</v>
      </c>
    </row>
    <row r="15" spans="1:60" outlineLevel="1" x14ac:dyDescent="0.2">
      <c r="A15" s="187">
        <v>5</v>
      </c>
      <c r="B15" s="188" t="s">
        <v>407</v>
      </c>
      <c r="C15" s="197" t="s">
        <v>408</v>
      </c>
      <c r="D15" s="189" t="s">
        <v>197</v>
      </c>
      <c r="E15" s="190">
        <v>1</v>
      </c>
      <c r="F15" s="191">
        <v>129799.82</v>
      </c>
      <c r="G15" s="192">
        <f>ROUND(E15*F15,2)</f>
        <v>129799.82</v>
      </c>
      <c r="H15" s="191"/>
      <c r="I15" s="192">
        <f>ROUND(E15*H15,2)</f>
        <v>0</v>
      </c>
      <c r="J15" s="191"/>
      <c r="K15" s="192">
        <f>ROUND(E15*J15,2)</f>
        <v>0</v>
      </c>
      <c r="L15" s="192">
        <v>21</v>
      </c>
      <c r="M15" s="192">
        <f>G15*(1+L15/100)</f>
        <v>157057.78220000002</v>
      </c>
      <c r="N15" s="190">
        <v>0</v>
      </c>
      <c r="O15" s="190">
        <f>ROUND(E15*N15,2)</f>
        <v>0</v>
      </c>
      <c r="P15" s="190">
        <v>0</v>
      </c>
      <c r="Q15" s="190">
        <f>ROUND(E15*P15,2)</f>
        <v>0</v>
      </c>
      <c r="R15" s="192"/>
      <c r="S15" s="192" t="s">
        <v>198</v>
      </c>
      <c r="T15" s="193" t="s">
        <v>164</v>
      </c>
      <c r="U15" s="161">
        <v>0</v>
      </c>
      <c r="V15" s="161">
        <f>ROUND(E15*U15,2)</f>
        <v>0</v>
      </c>
      <c r="W15" s="161"/>
      <c r="X15" s="161" t="s">
        <v>199</v>
      </c>
      <c r="Y15" s="161" t="s">
        <v>166</v>
      </c>
      <c r="Z15" s="151"/>
      <c r="AA15" s="151"/>
      <c r="AB15" s="151"/>
      <c r="AC15" s="151"/>
      <c r="AD15" s="151"/>
      <c r="AE15" s="151"/>
      <c r="AF15" s="151"/>
      <c r="AG15" s="151" t="s">
        <v>200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3" t="s">
        <v>158</v>
      </c>
      <c r="B16" s="164" t="s">
        <v>117</v>
      </c>
      <c r="C16" s="178" t="s">
        <v>118</v>
      </c>
      <c r="D16" s="165"/>
      <c r="E16" s="166"/>
      <c r="F16" s="167"/>
      <c r="G16" s="167">
        <f>SUMIF(AG17:AG17,"&lt;&gt;NOR",G17:G17)</f>
        <v>401220</v>
      </c>
      <c r="H16" s="167"/>
      <c r="I16" s="167">
        <f>SUM(I17:I17)</f>
        <v>0</v>
      </c>
      <c r="J16" s="167"/>
      <c r="K16" s="167">
        <f>SUM(K17:K17)</f>
        <v>0</v>
      </c>
      <c r="L16" s="167"/>
      <c r="M16" s="167">
        <f>SUM(M17:M17)</f>
        <v>485476.2</v>
      </c>
      <c r="N16" s="166"/>
      <c r="O16" s="166">
        <f>SUM(O17:O17)</f>
        <v>0</v>
      </c>
      <c r="P16" s="166"/>
      <c r="Q16" s="166">
        <f>SUM(Q17:Q17)</f>
        <v>0</v>
      </c>
      <c r="R16" s="167"/>
      <c r="S16" s="167"/>
      <c r="T16" s="168"/>
      <c r="U16" s="162"/>
      <c r="V16" s="162">
        <f>SUM(V17:V17)</f>
        <v>0</v>
      </c>
      <c r="W16" s="162"/>
      <c r="X16" s="162"/>
      <c r="Y16" s="162"/>
      <c r="AG16" t="s">
        <v>159</v>
      </c>
    </row>
    <row r="17" spans="1:60" outlineLevel="1" x14ac:dyDescent="0.2">
      <c r="A17" s="187">
        <v>6</v>
      </c>
      <c r="B17" s="188" t="s">
        <v>409</v>
      </c>
      <c r="C17" s="197" t="s">
        <v>410</v>
      </c>
      <c r="D17" s="189" t="s">
        <v>197</v>
      </c>
      <c r="E17" s="190">
        <v>1</v>
      </c>
      <c r="F17" s="191">
        <v>401220</v>
      </c>
      <c r="G17" s="192">
        <f>ROUND(E17*F17,2)</f>
        <v>401220</v>
      </c>
      <c r="H17" s="191"/>
      <c r="I17" s="192">
        <f>ROUND(E17*H17,2)</f>
        <v>0</v>
      </c>
      <c r="J17" s="191"/>
      <c r="K17" s="192">
        <f>ROUND(E17*J17,2)</f>
        <v>0</v>
      </c>
      <c r="L17" s="192">
        <v>21</v>
      </c>
      <c r="M17" s="192">
        <f>G17*(1+L17/100)</f>
        <v>485476.2</v>
      </c>
      <c r="N17" s="190">
        <v>0</v>
      </c>
      <c r="O17" s="190">
        <f>ROUND(E17*N17,2)</f>
        <v>0</v>
      </c>
      <c r="P17" s="190">
        <v>0</v>
      </c>
      <c r="Q17" s="190">
        <f>ROUND(E17*P17,2)</f>
        <v>0</v>
      </c>
      <c r="R17" s="192"/>
      <c r="S17" s="192" t="s">
        <v>198</v>
      </c>
      <c r="T17" s="193" t="s">
        <v>164</v>
      </c>
      <c r="U17" s="161">
        <v>0</v>
      </c>
      <c r="V17" s="161">
        <f>ROUND(E17*U17,2)</f>
        <v>0</v>
      </c>
      <c r="W17" s="161"/>
      <c r="X17" s="161" t="s">
        <v>199</v>
      </c>
      <c r="Y17" s="161" t="s">
        <v>166</v>
      </c>
      <c r="Z17" s="151"/>
      <c r="AA17" s="151"/>
      <c r="AB17" s="151"/>
      <c r="AC17" s="151"/>
      <c r="AD17" s="151"/>
      <c r="AE17" s="151"/>
      <c r="AF17" s="151"/>
      <c r="AG17" s="151" t="s">
        <v>200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3" t="s">
        <v>158</v>
      </c>
      <c r="B18" s="164" t="s">
        <v>119</v>
      </c>
      <c r="C18" s="178" t="s">
        <v>120</v>
      </c>
      <c r="D18" s="165"/>
      <c r="E18" s="166"/>
      <c r="F18" s="167"/>
      <c r="G18" s="167">
        <f>SUMIF(AG19:AG19,"&lt;&gt;NOR",G19:G19)</f>
        <v>203684</v>
      </c>
      <c r="H18" s="167"/>
      <c r="I18" s="167">
        <f>SUM(I19:I19)</f>
        <v>0</v>
      </c>
      <c r="J18" s="167"/>
      <c r="K18" s="167">
        <f>SUM(K19:K19)</f>
        <v>0</v>
      </c>
      <c r="L18" s="167"/>
      <c r="M18" s="167">
        <f>SUM(M19:M19)</f>
        <v>246457.63999999998</v>
      </c>
      <c r="N18" s="166"/>
      <c r="O18" s="166">
        <f>SUM(O19:O19)</f>
        <v>0</v>
      </c>
      <c r="P18" s="166"/>
      <c r="Q18" s="166">
        <f>SUM(Q19:Q19)</f>
        <v>0</v>
      </c>
      <c r="R18" s="167"/>
      <c r="S18" s="167"/>
      <c r="T18" s="168"/>
      <c r="U18" s="162"/>
      <c r="V18" s="162">
        <f>SUM(V19:V19)</f>
        <v>0</v>
      </c>
      <c r="W18" s="162"/>
      <c r="X18" s="162"/>
      <c r="Y18" s="162"/>
      <c r="AG18" t="s">
        <v>159</v>
      </c>
    </row>
    <row r="19" spans="1:60" outlineLevel="1" x14ac:dyDescent="0.2">
      <c r="A19" s="187">
        <v>7</v>
      </c>
      <c r="B19" s="188" t="s">
        <v>411</v>
      </c>
      <c r="C19" s="197" t="s">
        <v>412</v>
      </c>
      <c r="D19" s="189" t="s">
        <v>197</v>
      </c>
      <c r="E19" s="190">
        <v>1</v>
      </c>
      <c r="F19" s="191">
        <v>203684</v>
      </c>
      <c r="G19" s="192">
        <f>ROUND(E19*F19,2)</f>
        <v>203684</v>
      </c>
      <c r="H19" s="191"/>
      <c r="I19" s="192">
        <f>ROUND(E19*H19,2)</f>
        <v>0</v>
      </c>
      <c r="J19" s="191"/>
      <c r="K19" s="192">
        <f>ROUND(E19*J19,2)</f>
        <v>0</v>
      </c>
      <c r="L19" s="192">
        <v>21</v>
      </c>
      <c r="M19" s="192">
        <f>G19*(1+L19/100)</f>
        <v>246457.63999999998</v>
      </c>
      <c r="N19" s="190">
        <v>0</v>
      </c>
      <c r="O19" s="190">
        <f>ROUND(E19*N19,2)</f>
        <v>0</v>
      </c>
      <c r="P19" s="190">
        <v>0</v>
      </c>
      <c r="Q19" s="190">
        <f>ROUND(E19*P19,2)</f>
        <v>0</v>
      </c>
      <c r="R19" s="192"/>
      <c r="S19" s="192" t="s">
        <v>198</v>
      </c>
      <c r="T19" s="193" t="s">
        <v>164</v>
      </c>
      <c r="U19" s="161">
        <v>0</v>
      </c>
      <c r="V19" s="161">
        <f>ROUND(E19*U19,2)</f>
        <v>0</v>
      </c>
      <c r="W19" s="161"/>
      <c r="X19" s="161" t="s">
        <v>199</v>
      </c>
      <c r="Y19" s="161" t="s">
        <v>166</v>
      </c>
      <c r="Z19" s="151"/>
      <c r="AA19" s="151"/>
      <c r="AB19" s="151"/>
      <c r="AC19" s="151"/>
      <c r="AD19" s="151"/>
      <c r="AE19" s="151"/>
      <c r="AF19" s="151"/>
      <c r="AG19" s="151" t="s">
        <v>200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3" t="s">
        <v>158</v>
      </c>
      <c r="B20" s="164" t="s">
        <v>121</v>
      </c>
      <c r="C20" s="178" t="s">
        <v>122</v>
      </c>
      <c r="D20" s="165"/>
      <c r="E20" s="166"/>
      <c r="F20" s="167"/>
      <c r="G20" s="167">
        <f>SUMIF(AG21:AG21,"&lt;&gt;NOR",G21:G21)</f>
        <v>0</v>
      </c>
      <c r="H20" s="167"/>
      <c r="I20" s="167">
        <f>SUM(I21:I21)</f>
        <v>0</v>
      </c>
      <c r="J20" s="167"/>
      <c r="K20" s="167">
        <f>SUM(K21:K21)</f>
        <v>0</v>
      </c>
      <c r="L20" s="167"/>
      <c r="M20" s="167">
        <f>SUM(M21:M21)</f>
        <v>0</v>
      </c>
      <c r="N20" s="166"/>
      <c r="O20" s="166">
        <f>SUM(O21:O21)</f>
        <v>0</v>
      </c>
      <c r="P20" s="166"/>
      <c r="Q20" s="166">
        <f>SUM(Q21:Q21)</f>
        <v>0</v>
      </c>
      <c r="R20" s="167"/>
      <c r="S20" s="167"/>
      <c r="T20" s="168"/>
      <c r="U20" s="162"/>
      <c r="V20" s="162">
        <f>SUM(V21:V21)</f>
        <v>0</v>
      </c>
      <c r="W20" s="162"/>
      <c r="X20" s="162"/>
      <c r="Y20" s="162"/>
      <c r="AG20" t="s">
        <v>159</v>
      </c>
    </row>
    <row r="21" spans="1:60" outlineLevel="1" x14ac:dyDescent="0.2">
      <c r="A21" s="170">
        <v>8</v>
      </c>
      <c r="B21" s="171" t="s">
        <v>413</v>
      </c>
      <c r="C21" s="179" t="s">
        <v>414</v>
      </c>
      <c r="D21" s="172" t="s">
        <v>197</v>
      </c>
      <c r="E21" s="173">
        <v>1</v>
      </c>
      <c r="F21" s="174">
        <v>0</v>
      </c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5"/>
      <c r="S21" s="175" t="s">
        <v>198</v>
      </c>
      <c r="T21" s="176" t="s">
        <v>164</v>
      </c>
      <c r="U21" s="161">
        <v>0</v>
      </c>
      <c r="V21" s="161">
        <f>ROUND(E21*U21,2)</f>
        <v>0</v>
      </c>
      <c r="W21" s="161"/>
      <c r="X21" s="161" t="s">
        <v>199</v>
      </c>
      <c r="Y21" s="161" t="s">
        <v>166</v>
      </c>
      <c r="Z21" s="151"/>
      <c r="AA21" s="151"/>
      <c r="AB21" s="151"/>
      <c r="AC21" s="151"/>
      <c r="AD21" s="151"/>
      <c r="AE21" s="151"/>
      <c r="AF21" s="151"/>
      <c r="AG21" s="151" t="s">
        <v>200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3"/>
      <c r="B22" s="4"/>
      <c r="C22" s="180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15</v>
      </c>
      <c r="AF22">
        <v>21</v>
      </c>
      <c r="AG22" t="s">
        <v>144</v>
      </c>
    </row>
    <row r="23" spans="1:60" x14ac:dyDescent="0.2">
      <c r="A23" s="154"/>
      <c r="B23" s="155" t="s">
        <v>29</v>
      </c>
      <c r="C23" s="181"/>
      <c r="D23" s="156"/>
      <c r="E23" s="157"/>
      <c r="F23" s="157"/>
      <c r="G23" s="169">
        <f>G8+G11+G14+G16+G18+G20</f>
        <v>1806408.82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1806408.82</v>
      </c>
      <c r="AG23" t="s">
        <v>193</v>
      </c>
    </row>
    <row r="24" spans="1:60" x14ac:dyDescent="0.2">
      <c r="C24" s="182"/>
      <c r="D24" s="10"/>
      <c r="AG24" t="s">
        <v>194</v>
      </c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u4ZtNYJ6774ipDgZPYnr+lUj80/XaTycvrLIeOrIrZRyKQflHW5OJh/VchXWixJ7weCjYkhcL4+XVVxcGVi4Q==" saltValue="uXm/+vTjLsxucRWp8MKDXQ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SO 122 1 Pol</vt:lpstr>
      <vt:lpstr>SO 122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122 1 Pol'!Názvy_tisku</vt:lpstr>
      <vt:lpstr>'SO 122 2 Pol'!Názvy_tisku</vt:lpstr>
      <vt:lpstr>oadresa</vt:lpstr>
      <vt:lpstr>Stavba!Objednatel</vt:lpstr>
      <vt:lpstr>Stavba!Objekt</vt:lpstr>
      <vt:lpstr>'00 0 Naklady'!Oblast_tisku</vt:lpstr>
      <vt:lpstr>'SO 122 1 Pol'!Oblast_tisku</vt:lpstr>
      <vt:lpstr>'SO 122 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Stavba!Print_Area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2023-03-27T05:47:41Z</cp:lastPrinted>
  <dcterms:created xsi:type="dcterms:W3CDTF">2009-04-08T07:15:50Z</dcterms:created>
  <dcterms:modified xsi:type="dcterms:W3CDTF">2023-05-06T10:15:20Z</dcterms:modified>
</cp:coreProperties>
</file>